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  <pivotCaches>
    <pivotCache cacheId="0" r:id="rId2"/>
  </pivotCaches>
</workbook>
</file>

<file path=xl/calcChain.xml><?xml version="1.0" encoding="utf-8"?>
<calcChain xmlns="http://schemas.openxmlformats.org/spreadsheetml/2006/main">
  <c r="AG49" i="1" l="1"/>
  <c r="AG50" i="1"/>
  <c r="AG51" i="1"/>
  <c r="AG52" i="1"/>
  <c r="AG53" i="1"/>
  <c r="AG54" i="1"/>
  <c r="AG55" i="1"/>
  <c r="AG56" i="1"/>
  <c r="AG57" i="1"/>
  <c r="AG58" i="1"/>
  <c r="AG59" i="1"/>
  <c r="AG48" i="1"/>
  <c r="AE42" i="1"/>
  <c r="X38" i="1"/>
  <c r="X39" i="1"/>
  <c r="X40" i="1"/>
  <c r="X41" i="1"/>
  <c r="X42" i="1"/>
  <c r="X43" i="1"/>
  <c r="X44" i="1"/>
  <c r="X45" i="1"/>
  <c r="X46" i="1"/>
  <c r="X47" i="1"/>
  <c r="X48" i="1"/>
  <c r="X37" i="1"/>
  <c r="H41" i="1"/>
  <c r="K44" i="1" s="1"/>
  <c r="AE41" i="1" s="1"/>
  <c r="H42" i="1"/>
  <c r="K45" i="1" s="1"/>
  <c r="H43" i="1"/>
  <c r="K46" i="1" s="1"/>
  <c r="AE43" i="1" s="1"/>
  <c r="H44" i="1"/>
  <c r="K47" i="1" s="1"/>
  <c r="AE44" i="1" s="1"/>
  <c r="H45" i="1"/>
  <c r="K48" i="1" s="1"/>
  <c r="AE45" i="1" s="1"/>
  <c r="H46" i="1"/>
  <c r="K49" i="1" s="1"/>
  <c r="AE46" i="1" s="1"/>
  <c r="H47" i="1"/>
  <c r="K50" i="1" s="1"/>
  <c r="AE47" i="1" s="1"/>
  <c r="H14" i="1"/>
  <c r="K17" i="1" s="1"/>
  <c r="AE14" i="1" s="1"/>
  <c r="H15" i="1"/>
  <c r="K18" i="1" s="1"/>
  <c r="AE15" i="1" s="1"/>
  <c r="H16" i="1"/>
  <c r="K19" i="1" s="1"/>
  <c r="AE16" i="1" s="1"/>
  <c r="H17" i="1"/>
  <c r="K20" i="1" s="1"/>
  <c r="AE17" i="1" s="1"/>
  <c r="H18" i="1"/>
  <c r="K21" i="1" s="1"/>
  <c r="AE18" i="1" s="1"/>
  <c r="H19" i="1"/>
  <c r="K22" i="1" s="1"/>
  <c r="AE19" i="1" s="1"/>
  <c r="H20" i="1"/>
  <c r="K23" i="1" s="1"/>
  <c r="AE20" i="1" s="1"/>
  <c r="H21" i="1"/>
  <c r="K24" i="1" s="1"/>
  <c r="AE21" i="1" s="1"/>
  <c r="H22" i="1"/>
  <c r="K25" i="1" s="1"/>
  <c r="AE22" i="1" s="1"/>
  <c r="H23" i="1"/>
  <c r="K26" i="1" s="1"/>
  <c r="AE23" i="1" s="1"/>
  <c r="H24" i="1"/>
  <c r="K27" i="1" s="1"/>
  <c r="AE24" i="1" s="1"/>
  <c r="H25" i="1"/>
  <c r="K28" i="1" s="1"/>
  <c r="AE25" i="1" s="1"/>
  <c r="H26" i="1"/>
  <c r="K29" i="1" s="1"/>
  <c r="AE26" i="1" s="1"/>
  <c r="H27" i="1"/>
  <c r="K30" i="1" s="1"/>
  <c r="AE27" i="1" s="1"/>
  <c r="H28" i="1"/>
  <c r="K31" i="1" s="1"/>
  <c r="AE28" i="1" s="1"/>
  <c r="H29" i="1"/>
  <c r="K32" i="1" s="1"/>
  <c r="AE29" i="1" s="1"/>
  <c r="H30" i="1"/>
  <c r="K33" i="1" s="1"/>
  <c r="AE30" i="1" s="1"/>
  <c r="H31" i="1"/>
  <c r="K34" i="1" s="1"/>
  <c r="AE31" i="1" s="1"/>
  <c r="H32" i="1"/>
  <c r="K35" i="1" s="1"/>
  <c r="AE32" i="1" s="1"/>
  <c r="H33" i="1"/>
  <c r="K36" i="1" s="1"/>
  <c r="AE33" i="1" s="1"/>
  <c r="H34" i="1"/>
  <c r="K37" i="1" s="1"/>
  <c r="AE34" i="1" s="1"/>
  <c r="H35" i="1"/>
  <c r="K38" i="1" s="1"/>
  <c r="AE35" i="1" s="1"/>
  <c r="H36" i="1"/>
  <c r="K39" i="1" s="1"/>
  <c r="AE36" i="1" s="1"/>
  <c r="H37" i="1"/>
  <c r="K40" i="1" s="1"/>
  <c r="AE37" i="1" s="1"/>
  <c r="H38" i="1"/>
  <c r="K41" i="1" s="1"/>
  <c r="AE38" i="1" s="1"/>
  <c r="H39" i="1"/>
  <c r="K42" i="1" s="1"/>
  <c r="AE39" i="1" s="1"/>
  <c r="H40" i="1"/>
  <c r="K43" i="1" s="1"/>
  <c r="AE40" i="1" s="1"/>
  <c r="H13" i="1"/>
  <c r="K16" i="1" s="1"/>
  <c r="AE13" i="1" s="1"/>
  <c r="W45" i="1" l="1"/>
  <c r="W46" i="1"/>
  <c r="W47" i="1"/>
  <c r="W48" i="1"/>
  <c r="X50" i="1"/>
  <c r="W38" i="1"/>
  <c r="W39" i="1"/>
  <c r="W40" i="1"/>
  <c r="W41" i="1"/>
  <c r="W42" i="1"/>
  <c r="W43" i="1"/>
  <c r="W44" i="1"/>
  <c r="W37" i="1"/>
  <c r="J13" i="1" l="1" a="1"/>
  <c r="J13" i="1" s="1"/>
  <c r="J17" i="1"/>
  <c r="AD14" i="1" s="1"/>
  <c r="J18" i="1"/>
  <c r="AD15" i="1" s="1"/>
  <c r="J19" i="1"/>
  <c r="AD16" i="1" s="1"/>
  <c r="J20" i="1"/>
  <c r="AD17" i="1" s="1"/>
  <c r="J21" i="1"/>
  <c r="AD18" i="1" s="1"/>
  <c r="J22" i="1"/>
  <c r="AD19" i="1" s="1"/>
  <c r="J23" i="1"/>
  <c r="AD20" i="1" s="1"/>
  <c r="J24" i="1"/>
  <c r="AD21" i="1" s="1"/>
  <c r="J25" i="1"/>
  <c r="AD22" i="1" s="1"/>
  <c r="J26" i="1"/>
  <c r="AD23" i="1" s="1"/>
  <c r="J27" i="1"/>
  <c r="AD24" i="1" s="1"/>
  <c r="J28" i="1"/>
  <c r="AD25" i="1" s="1"/>
  <c r="J29" i="1"/>
  <c r="AD26" i="1" s="1"/>
  <c r="J30" i="1"/>
  <c r="AD27" i="1" s="1"/>
  <c r="J31" i="1"/>
  <c r="AD28" i="1" s="1"/>
  <c r="J32" i="1"/>
  <c r="AD29" i="1" s="1"/>
  <c r="J33" i="1"/>
  <c r="AD30" i="1" s="1"/>
  <c r="J34" i="1"/>
  <c r="AD31" i="1" s="1"/>
  <c r="J35" i="1"/>
  <c r="AD32" i="1" s="1"/>
  <c r="J36" i="1"/>
  <c r="AD33" i="1" s="1"/>
  <c r="J37" i="1"/>
  <c r="AD34" i="1" s="1"/>
  <c r="J38" i="1"/>
  <c r="AD35" i="1" s="1"/>
  <c r="J39" i="1"/>
  <c r="AD36" i="1" s="1"/>
  <c r="J40" i="1"/>
  <c r="AD37" i="1" s="1"/>
  <c r="J41" i="1"/>
  <c r="AD38" i="1" s="1"/>
  <c r="J42" i="1"/>
  <c r="AD39" i="1" s="1"/>
  <c r="J43" i="1"/>
  <c r="AD40" i="1" s="1"/>
  <c r="J44" i="1"/>
  <c r="AD41" i="1" s="1"/>
  <c r="J45" i="1"/>
  <c r="AD42" i="1" s="1"/>
  <c r="J46" i="1"/>
  <c r="AD43" i="1" s="1"/>
  <c r="J47" i="1"/>
  <c r="AD44" i="1" s="1"/>
  <c r="J48" i="1"/>
  <c r="AD45" i="1" s="1"/>
  <c r="J49" i="1"/>
  <c r="AD46" i="1" s="1"/>
  <c r="J50" i="1"/>
  <c r="AD47" i="1" s="1"/>
  <c r="J16" i="1"/>
  <c r="AD13" i="1" s="1"/>
  <c r="N48" i="1" l="1"/>
  <c r="M48" i="1"/>
  <c r="AG45" i="1" s="1"/>
  <c r="M44" i="1"/>
  <c r="AG41" i="1" s="1"/>
  <c r="N44" i="1"/>
  <c r="N40" i="1"/>
  <c r="M40" i="1"/>
  <c r="AG37" i="1" s="1"/>
  <c r="N36" i="1"/>
  <c r="M36" i="1"/>
  <c r="AG33" i="1" s="1"/>
  <c r="N32" i="1"/>
  <c r="M32" i="1"/>
  <c r="AG29" i="1" s="1"/>
  <c r="N28" i="1"/>
  <c r="M28" i="1"/>
  <c r="AG25" i="1" s="1"/>
  <c r="M24" i="1"/>
  <c r="AG21" i="1" s="1"/>
  <c r="N24" i="1"/>
  <c r="N20" i="1"/>
  <c r="M20" i="1"/>
  <c r="AG17" i="1" s="1"/>
  <c r="N16" i="1"/>
  <c r="M16" i="1"/>
  <c r="AG13" i="1" s="1"/>
  <c r="M47" i="1"/>
  <c r="AG44" i="1" s="1"/>
  <c r="N47" i="1"/>
  <c r="M43" i="1"/>
  <c r="AG40" i="1" s="1"/>
  <c r="N43" i="1"/>
  <c r="M39" i="1"/>
  <c r="AG36" i="1" s="1"/>
  <c r="N39" i="1"/>
  <c r="M35" i="1"/>
  <c r="AG32" i="1" s="1"/>
  <c r="N35" i="1"/>
  <c r="M31" i="1"/>
  <c r="AG28" i="1" s="1"/>
  <c r="N31" i="1"/>
  <c r="M27" i="1"/>
  <c r="AG24" i="1" s="1"/>
  <c r="N27" i="1"/>
  <c r="M23" i="1"/>
  <c r="AG20" i="1" s="1"/>
  <c r="N23" i="1"/>
  <c r="M19" i="1"/>
  <c r="AG16" i="1" s="1"/>
  <c r="N19" i="1"/>
  <c r="M50" i="1"/>
  <c r="AG47" i="1" s="1"/>
  <c r="N50" i="1"/>
  <c r="M42" i="1"/>
  <c r="AG39" i="1" s="1"/>
  <c r="N42" i="1"/>
  <c r="M34" i="1"/>
  <c r="AG31" i="1" s="1"/>
  <c r="N34" i="1"/>
  <c r="M30" i="1"/>
  <c r="AG27" i="1" s="1"/>
  <c r="N30" i="1"/>
  <c r="M26" i="1"/>
  <c r="AG23" i="1" s="1"/>
  <c r="N26" i="1"/>
  <c r="M22" i="1"/>
  <c r="AG19" i="1" s="1"/>
  <c r="N22" i="1"/>
  <c r="M18" i="1"/>
  <c r="AG15" i="1" s="1"/>
  <c r="N18" i="1"/>
  <c r="M46" i="1"/>
  <c r="AG43" i="1" s="1"/>
  <c r="N46" i="1"/>
  <c r="M38" i="1"/>
  <c r="AG35" i="1" s="1"/>
  <c r="N38" i="1"/>
  <c r="N49" i="1"/>
  <c r="M49" i="1"/>
  <c r="AG46" i="1" s="1"/>
  <c r="N45" i="1"/>
  <c r="M45" i="1"/>
  <c r="AG42" i="1" s="1"/>
  <c r="N41" i="1"/>
  <c r="M41" i="1"/>
  <c r="AG38" i="1" s="1"/>
  <c r="N37" i="1"/>
  <c r="M37" i="1"/>
  <c r="AG34" i="1" s="1"/>
  <c r="N33" i="1"/>
  <c r="M33" i="1"/>
  <c r="AG30" i="1" s="1"/>
  <c r="N29" i="1"/>
  <c r="M29" i="1"/>
  <c r="AG26" i="1" s="1"/>
  <c r="N25" i="1"/>
  <c r="M25" i="1"/>
  <c r="AG22" i="1" s="1"/>
  <c r="N21" i="1"/>
  <c r="M21" i="1"/>
  <c r="AG18" i="1" s="1"/>
  <c r="N17" i="1"/>
  <c r="M17" i="1"/>
  <c r="AG14" i="1" s="1"/>
  <c r="K13" i="1"/>
  <c r="AF54" i="1" s="1"/>
  <c r="AH54" i="1" s="1"/>
  <c r="AJ54" i="1" s="1"/>
  <c r="AF50" i="1" l="1"/>
  <c r="AH50" i="1" s="1"/>
  <c r="AJ50" i="1" s="1"/>
  <c r="AF52" i="1"/>
  <c r="AH52" i="1" s="1"/>
  <c r="AJ52" i="1" s="1"/>
  <c r="AF57" i="1"/>
  <c r="AH57" i="1" s="1"/>
  <c r="AJ57" i="1" s="1"/>
  <c r="AF49" i="1"/>
  <c r="AH49" i="1" s="1"/>
  <c r="AJ49" i="1" s="1"/>
  <c r="AF53" i="1"/>
  <c r="AH53" i="1" s="1"/>
  <c r="AJ53" i="1" s="1"/>
  <c r="AF56" i="1"/>
  <c r="AH56" i="1" s="1"/>
  <c r="AJ56" i="1" s="1"/>
  <c r="AF59" i="1"/>
  <c r="AH59" i="1" s="1"/>
  <c r="AJ59" i="1" s="1"/>
  <c r="AF48" i="1"/>
  <c r="AH48" i="1" s="1"/>
  <c r="AJ48" i="1" s="1"/>
  <c r="AF51" i="1"/>
  <c r="AH51" i="1" s="1"/>
  <c r="AJ51" i="1" s="1"/>
  <c r="AF55" i="1"/>
  <c r="AH55" i="1" s="1"/>
  <c r="AJ55" i="1" s="1"/>
  <c r="AF58" i="1"/>
  <c r="AH58" i="1" s="1"/>
  <c r="AJ58" i="1" s="1"/>
  <c r="L42" i="1"/>
  <c r="AF39" i="1" s="1"/>
  <c r="AH39" i="1" s="1"/>
  <c r="AJ39" i="1" s="1"/>
  <c r="L23" i="1"/>
  <c r="AF20" i="1" s="1"/>
  <c r="AH20" i="1" s="1"/>
  <c r="AJ20" i="1" s="1"/>
  <c r="L43" i="1"/>
  <c r="AF40" i="1" s="1"/>
  <c r="AH40" i="1" s="1"/>
  <c r="AJ40" i="1" s="1"/>
  <c r="L22" i="1"/>
  <c r="AF19" i="1" s="1"/>
  <c r="AH19" i="1" s="1"/>
  <c r="AJ19" i="1" s="1"/>
  <c r="L47" i="1"/>
  <c r="AF44" i="1" s="1"/>
  <c r="AH44" i="1" s="1"/>
  <c r="AJ44" i="1" s="1"/>
  <c r="L50" i="1"/>
  <c r="AF47" i="1" s="1"/>
  <c r="AH47" i="1" s="1"/>
  <c r="AJ47" i="1" s="1"/>
  <c r="L33" i="1"/>
  <c r="AF30" i="1" s="1"/>
  <c r="AH30" i="1" s="1"/>
  <c r="AJ30" i="1" s="1"/>
  <c r="L39" i="1"/>
  <c r="AF36" i="1" s="1"/>
  <c r="AH36" i="1" s="1"/>
  <c r="AJ36" i="1" s="1"/>
  <c r="L20" i="1"/>
  <c r="AF17" i="1" s="1"/>
  <c r="AH17" i="1" s="1"/>
  <c r="AJ17" i="1" s="1"/>
  <c r="L32" i="1"/>
  <c r="AF29" i="1" s="1"/>
  <c r="AH29" i="1" s="1"/>
  <c r="AJ29" i="1" s="1"/>
  <c r="L45" i="1"/>
  <c r="AF42" i="1" s="1"/>
  <c r="AH42" i="1" s="1"/>
  <c r="AJ42" i="1" s="1"/>
  <c r="L44" i="1"/>
  <c r="AF41" i="1" s="1"/>
  <c r="AH41" i="1" s="1"/>
  <c r="AJ41" i="1" s="1"/>
  <c r="L21" i="1"/>
  <c r="AF18" i="1" s="1"/>
  <c r="AH18" i="1" s="1"/>
  <c r="AJ18" i="1" s="1"/>
  <c r="L16" i="1"/>
  <c r="AF13" i="1" s="1"/>
  <c r="AH13" i="1" s="1"/>
  <c r="AJ13" i="1" s="1"/>
  <c r="L17" i="1"/>
  <c r="AF14" i="1" s="1"/>
  <c r="AH14" i="1" s="1"/>
  <c r="AJ14" i="1" s="1"/>
  <c r="L48" i="1"/>
  <c r="AF45" i="1" s="1"/>
  <c r="AH45" i="1" s="1"/>
  <c r="AJ45" i="1" s="1"/>
  <c r="L19" i="1"/>
  <c r="AF16" i="1" s="1"/>
  <c r="AH16" i="1" s="1"/>
  <c r="AJ16" i="1" s="1"/>
  <c r="L29" i="1"/>
  <c r="AF26" i="1" s="1"/>
  <c r="AH26" i="1" s="1"/>
  <c r="AJ26" i="1" s="1"/>
  <c r="L24" i="1"/>
  <c r="AF21" i="1" s="1"/>
  <c r="AH21" i="1" s="1"/>
  <c r="AJ21" i="1" s="1"/>
  <c r="L37" i="1"/>
  <c r="AF34" i="1" s="1"/>
  <c r="AH34" i="1" s="1"/>
  <c r="AJ34" i="1" s="1"/>
  <c r="L28" i="1"/>
  <c r="AF25" i="1" s="1"/>
  <c r="AH25" i="1" s="1"/>
  <c r="AJ25" i="1" s="1"/>
  <c r="L27" i="1"/>
  <c r="AF24" i="1" s="1"/>
  <c r="AH24" i="1" s="1"/>
  <c r="AJ24" i="1" s="1"/>
  <c r="L46" i="1"/>
  <c r="AF43" i="1" s="1"/>
  <c r="AH43" i="1" s="1"/>
  <c r="AJ43" i="1" s="1"/>
  <c r="L35" i="1"/>
  <c r="AF32" i="1" s="1"/>
  <c r="AH32" i="1" s="1"/>
  <c r="AJ32" i="1" s="1"/>
  <c r="L18" i="1"/>
  <c r="AF15" i="1" s="1"/>
  <c r="AH15" i="1" s="1"/>
  <c r="AJ15" i="1" s="1"/>
  <c r="L31" i="1"/>
  <c r="AF28" i="1" s="1"/>
  <c r="AH28" i="1" s="1"/>
  <c r="AJ28" i="1" s="1"/>
  <c r="L30" i="1"/>
  <c r="AF27" i="1" s="1"/>
  <c r="AH27" i="1" s="1"/>
  <c r="AJ27" i="1" s="1"/>
  <c r="L49" i="1"/>
  <c r="AF46" i="1" s="1"/>
  <c r="AH46" i="1" s="1"/>
  <c r="AJ46" i="1" s="1"/>
  <c r="L38" i="1"/>
  <c r="AF35" i="1" s="1"/>
  <c r="AH35" i="1" s="1"/>
  <c r="AJ35" i="1" s="1"/>
  <c r="L26" i="1"/>
  <c r="AF23" i="1" s="1"/>
  <c r="AH23" i="1" s="1"/>
  <c r="AJ23" i="1" s="1"/>
  <c r="L40" i="1"/>
  <c r="AF37" i="1" s="1"/>
  <c r="AH37" i="1" s="1"/>
  <c r="AJ37" i="1" s="1"/>
  <c r="L36" i="1"/>
  <c r="AF33" i="1" s="1"/>
  <c r="AH33" i="1" s="1"/>
  <c r="AJ33" i="1" s="1"/>
  <c r="L25" i="1"/>
  <c r="AF22" i="1" s="1"/>
  <c r="AH22" i="1" s="1"/>
  <c r="AJ22" i="1" s="1"/>
  <c r="L41" i="1"/>
  <c r="AF38" i="1" s="1"/>
  <c r="AH38" i="1" s="1"/>
  <c r="AJ38" i="1" s="1"/>
  <c r="L34" i="1"/>
  <c r="AF31" i="1" s="1"/>
  <c r="AH31" i="1" s="1"/>
  <c r="AJ31" i="1" s="1"/>
</calcChain>
</file>

<file path=xl/comments1.xml><?xml version="1.0" encoding="utf-8"?>
<comments xmlns="http://schemas.openxmlformats.org/spreadsheetml/2006/main">
  <authors>
    <author>Author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your trend data</t>
        </r>
      </text>
    </comment>
    <comment ref="W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The assumption here is that the seasonal variance is repeated for each short-term cycle. In this example there is some seasonal upswing in business in early winter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off promotion-related work for particular product install, was not seasonal or cyclical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adjusted</t>
        </r>
      </text>
    </comment>
    <comment ref="AJ1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T*SV*R</t>
        </r>
      </text>
    </comment>
    <comment ref="AI5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upskill training = expected 10% job rate efficiency</t>
        </r>
      </text>
    </comment>
  </commentList>
</comments>
</file>

<file path=xl/sharedStrings.xml><?xml version="1.0" encoding="utf-8"?>
<sst xmlns="http://schemas.openxmlformats.org/spreadsheetml/2006/main" count="30" uniqueCount="23">
  <si>
    <t>Row Labels</t>
  </si>
  <si>
    <t>Grand Total</t>
  </si>
  <si>
    <t>Column Labels</t>
  </si>
  <si>
    <t>Linest m</t>
  </si>
  <si>
    <t>Linest b</t>
  </si>
  <si>
    <t>1. Raw Data</t>
  </si>
  <si>
    <t>2. Getting the Trend (T)</t>
  </si>
  <si>
    <t>Trend</t>
  </si>
  <si>
    <t>SV</t>
  </si>
  <si>
    <t>Year</t>
  </si>
  <si>
    <t>MonthNo</t>
  </si>
  <si>
    <t>Actuals</t>
  </si>
  <si>
    <t>RandomC</t>
  </si>
  <si>
    <t>Actuals2</t>
  </si>
  <si>
    <t>Sum of SV</t>
  </si>
  <si>
    <t>3. Find the Seasonal Variance (SV)</t>
  </si>
  <si>
    <t>4. Create Forecast and add Random Component (R) if necessary</t>
  </si>
  <si>
    <t>T*SV</t>
  </si>
  <si>
    <t>R</t>
  </si>
  <si>
    <t>Sales Volume (Actuals)</t>
  </si>
  <si>
    <t>Sales Month</t>
  </si>
  <si>
    <t>Creating a Time Series Sales Forecast</t>
  </si>
  <si>
    <t>TS (Forecast)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</si>
</sst>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yy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Rockwell"/>
      <family val="1"/>
    </font>
    <font>
      <sz val="10"/>
      <color rgb="FF0070C0"/>
      <name val="Rockwell"/>
      <family val="1"/>
    </font>
    <font>
      <i/>
      <sz val="10"/>
      <color theme="1"/>
      <name val="Rockwell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8000"/>
      <name val="Rockwell"/>
      <family val="1"/>
    </font>
    <font>
      <i/>
      <sz val="14"/>
      <color theme="1"/>
      <name val="Rockwell"/>
      <family val="1"/>
    </font>
    <font>
      <sz val="12"/>
      <color theme="1"/>
      <name val="Rockwell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5" fontId="1" fillId="0" borderId="0" xfId="0" applyNumberFormat="1" applyFont="1"/>
    <xf numFmtId="3" fontId="1" fillId="0" borderId="0" xfId="0" applyNumberFormat="1" applyFont="1"/>
    <xf numFmtId="0" fontId="2" fillId="0" borderId="0" xfId="0" applyFont="1"/>
    <xf numFmtId="15" fontId="3" fillId="0" borderId="0" xfId="0" applyNumberFormat="1" applyFont="1"/>
    <xf numFmtId="0" fontId="3" fillId="0" borderId="0" xfId="0" applyFont="1"/>
    <xf numFmtId="0" fontId="1" fillId="0" borderId="0" xfId="0" pivotButton="1" applyFont="1"/>
    <xf numFmtId="0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14" fontId="1" fillId="0" borderId="0" xfId="0" applyNumberFormat="1" applyFont="1"/>
    <xf numFmtId="0" fontId="2" fillId="0" borderId="0" xfId="0" applyFont="1" applyAlignment="1">
      <alignment horizontal="left"/>
    </xf>
    <xf numFmtId="164" fontId="1" fillId="0" borderId="0" xfId="0" applyNumberFormat="1" applyFont="1"/>
    <xf numFmtId="3" fontId="2" fillId="0" borderId="0" xfId="0" applyNumberFormat="1" applyFont="1"/>
    <xf numFmtId="0" fontId="6" fillId="0" borderId="0" xfId="0" applyFont="1"/>
    <xf numFmtId="164" fontId="2" fillId="0" borderId="0" xfId="0" applyNumberFormat="1" applyFont="1"/>
    <xf numFmtId="15" fontId="7" fillId="0" borderId="0" xfId="0" applyNumberFormat="1" applyFont="1"/>
    <xf numFmtId="0" fontId="7" fillId="0" borderId="0" xfId="0" applyFont="1"/>
    <xf numFmtId="15" fontId="8" fillId="0" borderId="0" xfId="0" applyNumberFormat="1" applyFont="1"/>
  </cellXfs>
  <cellStyles count="1">
    <cellStyle name="Normal" xfId="0" builtinId="0"/>
  </cellStyles>
  <dxfs count="15"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Rockwell"/>
        <scheme val="none"/>
      </font>
    </dxf>
    <dxf>
      <font>
        <name val="Rockwell"/>
        <scheme val="none"/>
      </font>
    </dxf>
    <dxf>
      <font>
        <name val="Rockwell"/>
        <scheme val="none"/>
      </font>
    </dxf>
    <dxf>
      <font>
        <name val="Rockwell"/>
        <scheme val="none"/>
      </font>
    </dxf>
    <dxf>
      <font>
        <name val="Rockwell"/>
        <scheme val="none"/>
      </font>
    </dxf>
    <dxf>
      <font>
        <name val="Rockwell"/>
        <scheme val="none"/>
      </font>
    </dxf>
    <dxf>
      <numFmt numFmtId="4" formatCode="#,##0.00"/>
    </dxf>
    <dxf>
      <font>
        <sz val="10"/>
      </font>
    </dxf>
    <dxf>
      <font>
        <name val="Rockwell"/>
        <scheme val="none"/>
      </font>
    </dxf>
  </dxfs>
  <tableStyles count="0" defaultTableStyle="TableStyleMedium2" defaultPivotStyle="PivotStyleMedium9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Rockwell" panose="02060603020205020403" pitchFamily="18" charset="0"/>
                <a:ea typeface="+mn-ea"/>
                <a:cs typeface="+mn-cs"/>
              </a:defRPr>
            </a:pPr>
            <a:r>
              <a:rPr lang="en-GB" sz="1000"/>
              <a:t>Job Volume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Rockwell" panose="020606030202050204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Sheet1!$K$15</c:f>
              <c:strCache>
                <c:ptCount val="1"/>
                <c:pt idx="0">
                  <c:v>Actuals2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Sheet1!$J$16:$J$50</c:f>
              <c:numCache>
                <c:formatCode>mmmyy</c:formatCode>
                <c:ptCount val="35"/>
                <c:pt idx="0">
                  <c:v>40817</c:v>
                </c:pt>
                <c:pt idx="1">
                  <c:v>40848</c:v>
                </c:pt>
                <c:pt idx="2">
                  <c:v>40878</c:v>
                </c:pt>
                <c:pt idx="3">
                  <c:v>40909</c:v>
                </c:pt>
                <c:pt idx="4">
                  <c:v>40940</c:v>
                </c:pt>
                <c:pt idx="5">
                  <c:v>40969</c:v>
                </c:pt>
                <c:pt idx="6">
                  <c:v>41000</c:v>
                </c:pt>
                <c:pt idx="7">
                  <c:v>41030</c:v>
                </c:pt>
                <c:pt idx="8">
                  <c:v>41061</c:v>
                </c:pt>
                <c:pt idx="9">
                  <c:v>41091</c:v>
                </c:pt>
                <c:pt idx="10">
                  <c:v>41122</c:v>
                </c:pt>
                <c:pt idx="11">
                  <c:v>41153</c:v>
                </c:pt>
                <c:pt idx="12">
                  <c:v>41183</c:v>
                </c:pt>
                <c:pt idx="13">
                  <c:v>41214</c:v>
                </c:pt>
                <c:pt idx="14">
                  <c:v>41244</c:v>
                </c:pt>
                <c:pt idx="15">
                  <c:v>41275</c:v>
                </c:pt>
                <c:pt idx="16">
                  <c:v>41306</c:v>
                </c:pt>
                <c:pt idx="17">
                  <c:v>41334</c:v>
                </c:pt>
                <c:pt idx="18">
                  <c:v>41365</c:v>
                </c:pt>
                <c:pt idx="19">
                  <c:v>41395</c:v>
                </c:pt>
                <c:pt idx="20">
                  <c:v>41426</c:v>
                </c:pt>
                <c:pt idx="21">
                  <c:v>41456</c:v>
                </c:pt>
                <c:pt idx="22">
                  <c:v>41487</c:v>
                </c:pt>
                <c:pt idx="23">
                  <c:v>41518</c:v>
                </c:pt>
                <c:pt idx="24">
                  <c:v>41548</c:v>
                </c:pt>
                <c:pt idx="25">
                  <c:v>41579</c:v>
                </c:pt>
                <c:pt idx="26">
                  <c:v>41609</c:v>
                </c:pt>
                <c:pt idx="27">
                  <c:v>41640</c:v>
                </c:pt>
                <c:pt idx="28">
                  <c:v>41671</c:v>
                </c:pt>
                <c:pt idx="29">
                  <c:v>41699</c:v>
                </c:pt>
                <c:pt idx="30">
                  <c:v>41730</c:v>
                </c:pt>
                <c:pt idx="31">
                  <c:v>41760</c:v>
                </c:pt>
                <c:pt idx="32">
                  <c:v>41791</c:v>
                </c:pt>
                <c:pt idx="33">
                  <c:v>41821</c:v>
                </c:pt>
                <c:pt idx="34">
                  <c:v>41852</c:v>
                </c:pt>
              </c:numCache>
            </c:numRef>
          </c:xVal>
          <c:yVal>
            <c:numRef>
              <c:f>Sheet1!$K$16:$K$50</c:f>
              <c:numCache>
                <c:formatCode>#,##0</c:formatCode>
                <c:ptCount val="35"/>
                <c:pt idx="0">
                  <c:v>7240.9976000000006</c:v>
                </c:pt>
                <c:pt idx="1">
                  <c:v>19727.626400000001</c:v>
                </c:pt>
                <c:pt idx="2">
                  <c:v>19848.439600000002</c:v>
                </c:pt>
                <c:pt idx="3">
                  <c:v>36992.222399999999</c:v>
                </c:pt>
                <c:pt idx="4">
                  <c:v>43200.462</c:v>
                </c:pt>
                <c:pt idx="5">
                  <c:v>65453.474000000002</c:v>
                </c:pt>
                <c:pt idx="6">
                  <c:v>60730.067600000002</c:v>
                </c:pt>
                <c:pt idx="7">
                  <c:v>80711.012000000002</c:v>
                </c:pt>
                <c:pt idx="8">
                  <c:v>105150.35320000001</c:v>
                </c:pt>
                <c:pt idx="9">
                  <c:v>135022.39120000001</c:v>
                </c:pt>
                <c:pt idx="10">
                  <c:v>158136.6844</c:v>
                </c:pt>
                <c:pt idx="11">
                  <c:v>195619.954</c:v>
                </c:pt>
                <c:pt idx="12">
                  <c:v>219287.6496</c:v>
                </c:pt>
                <c:pt idx="13">
                  <c:v>200319.97720000002</c:v>
                </c:pt>
                <c:pt idx="14">
                  <c:v>151410.11720000001</c:v>
                </c:pt>
                <c:pt idx="15">
                  <c:v>183152.8112</c:v>
                </c:pt>
                <c:pt idx="16">
                  <c:v>187973.6476</c:v>
                </c:pt>
                <c:pt idx="17">
                  <c:v>211419.2028</c:v>
                </c:pt>
                <c:pt idx="18">
                  <c:v>182408.446</c:v>
                </c:pt>
                <c:pt idx="19">
                  <c:v>205199.27160000001</c:v>
                </c:pt>
                <c:pt idx="20">
                  <c:v>202954.48440000002</c:v>
                </c:pt>
                <c:pt idx="21">
                  <c:v>241778.39080000002</c:v>
                </c:pt>
                <c:pt idx="22">
                  <c:v>259397.84720000002</c:v>
                </c:pt>
                <c:pt idx="23">
                  <c:v>240914.18080000003</c:v>
                </c:pt>
                <c:pt idx="24">
                  <c:v>293511.54519999999</c:v>
                </c:pt>
                <c:pt idx="25">
                  <c:v>310731.98080000002</c:v>
                </c:pt>
                <c:pt idx="26">
                  <c:v>186964.27280000001</c:v>
                </c:pt>
                <c:pt idx="27">
                  <c:v>238637.2476</c:v>
                </c:pt>
                <c:pt idx="28">
                  <c:v>243313.88760000002</c:v>
                </c:pt>
                <c:pt idx="29">
                  <c:v>219805.97720000002</c:v>
                </c:pt>
                <c:pt idx="30">
                  <c:v>235028.44040000002</c:v>
                </c:pt>
                <c:pt idx="31">
                  <c:v>215117.64560000002</c:v>
                </c:pt>
                <c:pt idx="32">
                  <c:v>226435.11440000002</c:v>
                </c:pt>
                <c:pt idx="33">
                  <c:v>280902.38160000002</c:v>
                </c:pt>
                <c:pt idx="34">
                  <c:v>258805.25760000001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Sheet1!$L$15</c:f>
              <c:strCache>
                <c:ptCount val="1"/>
                <c:pt idx="0">
                  <c:v>Trend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Sheet1!$J$16:$J$50</c:f>
              <c:numCache>
                <c:formatCode>mmmyy</c:formatCode>
                <c:ptCount val="35"/>
                <c:pt idx="0">
                  <c:v>40817</c:v>
                </c:pt>
                <c:pt idx="1">
                  <c:v>40848</c:v>
                </c:pt>
                <c:pt idx="2">
                  <c:v>40878</c:v>
                </c:pt>
                <c:pt idx="3">
                  <c:v>40909</c:v>
                </c:pt>
                <c:pt idx="4">
                  <c:v>40940</c:v>
                </c:pt>
                <c:pt idx="5">
                  <c:v>40969</c:v>
                </c:pt>
                <c:pt idx="6">
                  <c:v>41000</c:v>
                </c:pt>
                <c:pt idx="7">
                  <c:v>41030</c:v>
                </c:pt>
                <c:pt idx="8">
                  <c:v>41061</c:v>
                </c:pt>
                <c:pt idx="9">
                  <c:v>41091</c:v>
                </c:pt>
                <c:pt idx="10">
                  <c:v>41122</c:v>
                </c:pt>
                <c:pt idx="11">
                  <c:v>41153</c:v>
                </c:pt>
                <c:pt idx="12">
                  <c:v>41183</c:v>
                </c:pt>
                <c:pt idx="13">
                  <c:v>41214</c:v>
                </c:pt>
                <c:pt idx="14">
                  <c:v>41244</c:v>
                </c:pt>
                <c:pt idx="15">
                  <c:v>41275</c:v>
                </c:pt>
                <c:pt idx="16">
                  <c:v>41306</c:v>
                </c:pt>
                <c:pt idx="17">
                  <c:v>41334</c:v>
                </c:pt>
                <c:pt idx="18">
                  <c:v>41365</c:v>
                </c:pt>
                <c:pt idx="19">
                  <c:v>41395</c:v>
                </c:pt>
                <c:pt idx="20">
                  <c:v>41426</c:v>
                </c:pt>
                <c:pt idx="21">
                  <c:v>41456</c:v>
                </c:pt>
                <c:pt idx="22">
                  <c:v>41487</c:v>
                </c:pt>
                <c:pt idx="23">
                  <c:v>41518</c:v>
                </c:pt>
                <c:pt idx="24">
                  <c:v>41548</c:v>
                </c:pt>
                <c:pt idx="25">
                  <c:v>41579</c:v>
                </c:pt>
                <c:pt idx="26">
                  <c:v>41609</c:v>
                </c:pt>
                <c:pt idx="27">
                  <c:v>41640</c:v>
                </c:pt>
                <c:pt idx="28">
                  <c:v>41671</c:v>
                </c:pt>
                <c:pt idx="29">
                  <c:v>41699</c:v>
                </c:pt>
                <c:pt idx="30">
                  <c:v>41730</c:v>
                </c:pt>
                <c:pt idx="31">
                  <c:v>41760</c:v>
                </c:pt>
                <c:pt idx="32">
                  <c:v>41791</c:v>
                </c:pt>
                <c:pt idx="33">
                  <c:v>41821</c:v>
                </c:pt>
                <c:pt idx="34">
                  <c:v>41852</c:v>
                </c:pt>
              </c:numCache>
            </c:numRef>
          </c:xVal>
          <c:yVal>
            <c:numRef>
              <c:f>Sheet1!$L$16:$L$50</c:f>
              <c:numCache>
                <c:formatCode>#,##0</c:formatCode>
                <c:ptCount val="35"/>
                <c:pt idx="0">
                  <c:v>50868.214898014441</c:v>
                </c:pt>
                <c:pt idx="1">
                  <c:v>58560.77774393931</c:v>
                </c:pt>
                <c:pt idx="2">
                  <c:v>66005.193401288241</c:v>
                </c:pt>
                <c:pt idx="3">
                  <c:v>73697.75624721311</c:v>
                </c:pt>
                <c:pt idx="4">
                  <c:v>81390.319093139842</c:v>
                </c:pt>
                <c:pt idx="5">
                  <c:v>88586.587561909109</c:v>
                </c:pt>
                <c:pt idx="6">
                  <c:v>96279.150407835841</c:v>
                </c:pt>
                <c:pt idx="7">
                  <c:v>103723.56606518291</c:v>
                </c:pt>
                <c:pt idx="8">
                  <c:v>111416.12891110964</c:v>
                </c:pt>
                <c:pt idx="9">
                  <c:v>118860.54456845671</c:v>
                </c:pt>
                <c:pt idx="10">
                  <c:v>126553.10741438158</c:v>
                </c:pt>
                <c:pt idx="11">
                  <c:v>134245.67026030831</c:v>
                </c:pt>
                <c:pt idx="12">
                  <c:v>141690.08591765538</c:v>
                </c:pt>
                <c:pt idx="13">
                  <c:v>149382.64876358211</c:v>
                </c:pt>
                <c:pt idx="14">
                  <c:v>156827.06442092918</c:v>
                </c:pt>
                <c:pt idx="15">
                  <c:v>164519.62726685591</c:v>
                </c:pt>
                <c:pt idx="16">
                  <c:v>172212.19011278078</c:v>
                </c:pt>
                <c:pt idx="17">
                  <c:v>179160.31139297225</c:v>
                </c:pt>
                <c:pt idx="18">
                  <c:v>186852.87423889898</c:v>
                </c:pt>
                <c:pt idx="19">
                  <c:v>194297.28989624605</c:v>
                </c:pt>
                <c:pt idx="20">
                  <c:v>201989.85274217278</c:v>
                </c:pt>
                <c:pt idx="21">
                  <c:v>209434.26839951985</c:v>
                </c:pt>
                <c:pt idx="22">
                  <c:v>217126.83124544658</c:v>
                </c:pt>
                <c:pt idx="23">
                  <c:v>224819.39409137145</c:v>
                </c:pt>
                <c:pt idx="24">
                  <c:v>232263.80974872038</c:v>
                </c:pt>
                <c:pt idx="25">
                  <c:v>239956.37259464525</c:v>
                </c:pt>
                <c:pt idx="26">
                  <c:v>247400.78825199418</c:v>
                </c:pt>
                <c:pt idx="27">
                  <c:v>255093.35109791905</c:v>
                </c:pt>
                <c:pt idx="28">
                  <c:v>262785.91394384578</c:v>
                </c:pt>
                <c:pt idx="29">
                  <c:v>269734.03522403724</c:v>
                </c:pt>
                <c:pt idx="30">
                  <c:v>277426.59806996211</c:v>
                </c:pt>
                <c:pt idx="31">
                  <c:v>284871.01372730918</c:v>
                </c:pt>
                <c:pt idx="32">
                  <c:v>292563.57657323591</c:v>
                </c:pt>
                <c:pt idx="33">
                  <c:v>300007.99223058298</c:v>
                </c:pt>
                <c:pt idx="34">
                  <c:v>307700.55507650971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832768"/>
        <c:axId val="454826496"/>
      </c:scatterChart>
      <c:valAx>
        <c:axId val="454832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ckwell" panose="02060603020205020403" pitchFamily="18" charset="0"/>
                <a:ea typeface="+mn-ea"/>
                <a:cs typeface="+mn-cs"/>
              </a:defRPr>
            </a:pPr>
            <a:endParaRPr lang="en-US"/>
          </a:p>
        </c:txPr>
        <c:crossAx val="454826496"/>
        <c:crosses val="autoZero"/>
        <c:crossBetween val="midCat"/>
      </c:valAx>
      <c:valAx>
        <c:axId val="45482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ckwell" panose="02060603020205020403" pitchFamily="18" charset="0"/>
                <a:ea typeface="+mn-ea"/>
                <a:cs typeface="+mn-cs"/>
              </a:defRPr>
            </a:pPr>
            <a:endParaRPr lang="en-US"/>
          </a:p>
        </c:txPr>
        <c:crossAx val="454832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ckwell" panose="020606030202050204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ockwell" panose="020606030202050204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Rockwell" panose="02060603020205020403" pitchFamily="18" charset="0"/>
                <a:ea typeface="+mn-ea"/>
                <a:cs typeface="Arial" panose="020B0604020202020204" pitchFamily="34" charset="0"/>
              </a:defRPr>
            </a:pPr>
            <a:r>
              <a:rPr lang="en-GB"/>
              <a:t>Total Sales Volume</a:t>
            </a:r>
          </a:p>
        </c:rich>
      </c:tx>
      <c:layout>
        <c:manualLayout>
          <c:xMode val="edge"/>
          <c:yMode val="edge"/>
          <c:x val="1.6725267560983501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Rockwell" panose="02060603020205020403" pitchFamily="18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1"/>
          <c:spPr>
            <a:ln w="19050" cap="rnd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Sheet1!$AL$40:$AL$41</c:f>
              <c:numCache>
                <c:formatCode>mmmyy</c:formatCode>
                <c:ptCount val="2"/>
                <c:pt idx="0">
                  <c:v>41852</c:v>
                </c:pt>
                <c:pt idx="1">
                  <c:v>41852</c:v>
                </c:pt>
              </c:numCache>
            </c:numRef>
          </c:xVal>
          <c:yVal>
            <c:numRef>
              <c:f>Sheet1!$AM$40:$AM$41</c:f>
              <c:numCache>
                <c:formatCode>General</c:formatCode>
                <c:ptCount val="2"/>
                <c:pt idx="0">
                  <c:v>0</c:v>
                </c:pt>
                <c:pt idx="1">
                  <c:v>500000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833552"/>
        <c:axId val="454834728"/>
      </c:scatterChart>
      <c:scatterChart>
        <c:scatterStyle val="lineMarker"/>
        <c:varyColors val="0"/>
        <c:ser>
          <c:idx val="1"/>
          <c:order val="0"/>
          <c:tx>
            <c:strRef>
              <c:f>Sheet1!$AJ$12</c:f>
              <c:strCache>
                <c:ptCount val="1"/>
                <c:pt idx="0">
                  <c:v>TS (Forecast)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Sheet1!$AD$13:$AD$59</c:f>
              <c:numCache>
                <c:formatCode>mmmyy</c:formatCode>
                <c:ptCount val="47"/>
                <c:pt idx="0">
                  <c:v>40817</c:v>
                </c:pt>
                <c:pt idx="1">
                  <c:v>40848</c:v>
                </c:pt>
                <c:pt idx="2">
                  <c:v>40878</c:v>
                </c:pt>
                <c:pt idx="3">
                  <c:v>40909</c:v>
                </c:pt>
                <c:pt idx="4">
                  <c:v>40940</c:v>
                </c:pt>
                <c:pt idx="5">
                  <c:v>40969</c:v>
                </c:pt>
                <c:pt idx="6">
                  <c:v>41000</c:v>
                </c:pt>
                <c:pt idx="7">
                  <c:v>41030</c:v>
                </c:pt>
                <c:pt idx="8">
                  <c:v>41061</c:v>
                </c:pt>
                <c:pt idx="9">
                  <c:v>41091</c:v>
                </c:pt>
                <c:pt idx="10">
                  <c:v>41122</c:v>
                </c:pt>
                <c:pt idx="11">
                  <c:v>41153</c:v>
                </c:pt>
                <c:pt idx="12">
                  <c:v>41183</c:v>
                </c:pt>
                <c:pt idx="13">
                  <c:v>41214</c:v>
                </c:pt>
                <c:pt idx="14">
                  <c:v>41244</c:v>
                </c:pt>
                <c:pt idx="15">
                  <c:v>41275</c:v>
                </c:pt>
                <c:pt idx="16">
                  <c:v>41306</c:v>
                </c:pt>
                <c:pt idx="17">
                  <c:v>41334</c:v>
                </c:pt>
                <c:pt idx="18">
                  <c:v>41365</c:v>
                </c:pt>
                <c:pt idx="19">
                  <c:v>41395</c:v>
                </c:pt>
                <c:pt idx="20">
                  <c:v>41426</c:v>
                </c:pt>
                <c:pt idx="21">
                  <c:v>41456</c:v>
                </c:pt>
                <c:pt idx="22">
                  <c:v>41487</c:v>
                </c:pt>
                <c:pt idx="23">
                  <c:v>41518</c:v>
                </c:pt>
                <c:pt idx="24">
                  <c:v>41548</c:v>
                </c:pt>
                <c:pt idx="25">
                  <c:v>41579</c:v>
                </c:pt>
                <c:pt idx="26">
                  <c:v>41609</c:v>
                </c:pt>
                <c:pt idx="27">
                  <c:v>41640</c:v>
                </c:pt>
                <c:pt idx="28">
                  <c:v>41671</c:v>
                </c:pt>
                <c:pt idx="29">
                  <c:v>41699</c:v>
                </c:pt>
                <c:pt idx="30">
                  <c:v>41730</c:v>
                </c:pt>
                <c:pt idx="31">
                  <c:v>41760</c:v>
                </c:pt>
                <c:pt idx="32">
                  <c:v>41791</c:v>
                </c:pt>
                <c:pt idx="33">
                  <c:v>41821</c:v>
                </c:pt>
                <c:pt idx="34">
                  <c:v>41852</c:v>
                </c:pt>
                <c:pt idx="35">
                  <c:v>41883</c:v>
                </c:pt>
                <c:pt idx="36">
                  <c:v>41913</c:v>
                </c:pt>
                <c:pt idx="37">
                  <c:v>41944</c:v>
                </c:pt>
                <c:pt idx="38">
                  <c:v>41974</c:v>
                </c:pt>
                <c:pt idx="39">
                  <c:v>42005</c:v>
                </c:pt>
                <c:pt idx="40">
                  <c:v>42036</c:v>
                </c:pt>
                <c:pt idx="41">
                  <c:v>42064</c:v>
                </c:pt>
                <c:pt idx="42">
                  <c:v>42095</c:v>
                </c:pt>
                <c:pt idx="43">
                  <c:v>42125</c:v>
                </c:pt>
                <c:pt idx="44">
                  <c:v>42156</c:v>
                </c:pt>
                <c:pt idx="45">
                  <c:v>42186</c:v>
                </c:pt>
                <c:pt idx="46">
                  <c:v>42217</c:v>
                </c:pt>
              </c:numCache>
            </c:numRef>
          </c:xVal>
          <c:yVal>
            <c:numRef>
              <c:f>Sheet1!$AJ$13:$AJ$59</c:f>
              <c:numCache>
                <c:formatCode>#,##0</c:formatCode>
                <c:ptCount val="47"/>
                <c:pt idx="0">
                  <c:v>63113.842922770324</c:v>
                </c:pt>
                <c:pt idx="1">
                  <c:v>70337.755798997459</c:v>
                </c:pt>
                <c:pt idx="2">
                  <c:v>50964.357192189345</c:v>
                </c:pt>
                <c:pt idx="3">
                  <c:v>69468.619027556342</c:v>
                </c:pt>
                <c:pt idx="4">
                  <c:v>75800.106167021979</c:v>
                </c:pt>
                <c:pt idx="5">
                  <c:v>82971.460344042323</c:v>
                </c:pt>
                <c:pt idx="6">
                  <c:v>83241.347119754995</c:v>
                </c:pt>
                <c:pt idx="7">
                  <c:v>90364.886379797783</c:v>
                </c:pt>
                <c:pt idx="8">
                  <c:v>99615.233508301259</c:v>
                </c:pt>
                <c:pt idx="9">
                  <c:v>126109.25992429788</c:v>
                </c:pt>
                <c:pt idx="10">
                  <c:v>133183.77834042168</c:v>
                </c:pt>
                <c:pt idx="11">
                  <c:v>165422.15486138841</c:v>
                </c:pt>
                <c:pt idx="12">
                  <c:v>175799.48194073138</c:v>
                </c:pt>
                <c:pt idx="13">
                  <c:v>179424.5342041702</c:v>
                </c:pt>
                <c:pt idx="14">
                  <c:v>121090.32814976541</c:v>
                </c:pt>
                <c:pt idx="15">
                  <c:v>155078.68748160117</c:v>
                </c:pt>
                <c:pt idx="16">
                  <c:v>160383.96751911019</c:v>
                </c:pt>
                <c:pt idx="17">
                  <c:v>167804.10083614147</c:v>
                </c:pt>
                <c:pt idx="18">
                  <c:v>161549.87761065908</c:v>
                </c:pt>
                <c:pt idx="19">
                  <c:v>169273.51412448706</c:v>
                </c:pt>
                <c:pt idx="20">
                  <c:v>180595.63318047189</c:v>
                </c:pt>
                <c:pt idx="21">
                  <c:v>222206.62614782722</c:v>
                </c:pt>
                <c:pt idx="22">
                  <c:v>228503.05579351948</c:v>
                </c:pt>
                <c:pt idx="23">
                  <c:v>277030.22788826702</c:v>
                </c:pt>
                <c:pt idx="24">
                  <c:v>288177.23669908341</c:v>
                </c:pt>
                <c:pt idx="25">
                  <c:v>288213.26130222331</c:v>
                </c:pt>
                <c:pt idx="26">
                  <c:v>191024.69809379798</c:v>
                </c:pt>
                <c:pt idx="27">
                  <c:v>240454.84864478666</c:v>
                </c:pt>
                <c:pt idx="28">
                  <c:v>244736.72542488339</c:v>
                </c:pt>
                <c:pt idx="29">
                  <c:v>252636.74132824232</c:v>
                </c:pt>
                <c:pt idx="30">
                  <c:v>239858.40810156314</c:v>
                </c:pt>
                <c:pt idx="31">
                  <c:v>248182.14186917635</c:v>
                </c:pt>
                <c:pt idx="32">
                  <c:v>261576.03285264253</c:v>
                </c:pt>
                <c:pt idx="33">
                  <c:v>318303.99237135652</c:v>
                </c:pt>
                <c:pt idx="34">
                  <c:v>323822.33324661537</c:v>
                </c:pt>
                <c:pt idx="35">
                  <c:v>388638.30091514561</c:v>
                </c:pt>
                <c:pt idx="36">
                  <c:v>400554.99145743309</c:v>
                </c:pt>
                <c:pt idx="37">
                  <c:v>397001.9884002764</c:v>
                </c:pt>
                <c:pt idx="38">
                  <c:v>260959.0680378291</c:v>
                </c:pt>
                <c:pt idx="39">
                  <c:v>358414.11078876938</c:v>
                </c:pt>
                <c:pt idx="40">
                  <c:v>361998.43166372034</c:v>
                </c:pt>
                <c:pt idx="41">
                  <c:v>371216.32000237564</c:v>
                </c:pt>
                <c:pt idx="42">
                  <c:v>349983.63245171396</c:v>
                </c:pt>
                <c:pt idx="43">
                  <c:v>359799.84657525399</c:v>
                </c:pt>
                <c:pt idx="44">
                  <c:v>376812.07577729452</c:v>
                </c:pt>
                <c:pt idx="45">
                  <c:v>455841.49445437663</c:v>
                </c:pt>
                <c:pt idx="46">
                  <c:v>461055.77176968235</c:v>
                </c:pt>
              </c:numCache>
            </c:numRef>
          </c:yVal>
          <c:smooth val="0"/>
        </c:ser>
        <c:ser>
          <c:idx val="0"/>
          <c:order val="2"/>
          <c:tx>
            <c:strRef>
              <c:f>Sheet1!$F$12</c:f>
              <c:strCache>
                <c:ptCount val="1"/>
                <c:pt idx="0">
                  <c:v>Sales Volume (Actuals)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Sheet1!$E$13:$E$47</c:f>
              <c:numCache>
                <c:formatCode>d\-mmm\-yy</c:formatCode>
                <c:ptCount val="35"/>
                <c:pt idx="0">
                  <c:v>40817</c:v>
                </c:pt>
                <c:pt idx="1">
                  <c:v>40848</c:v>
                </c:pt>
                <c:pt idx="2">
                  <c:v>40878</c:v>
                </c:pt>
                <c:pt idx="3">
                  <c:v>40909</c:v>
                </c:pt>
                <c:pt idx="4">
                  <c:v>40940</c:v>
                </c:pt>
                <c:pt idx="5">
                  <c:v>40969</c:v>
                </c:pt>
                <c:pt idx="6">
                  <c:v>41000</c:v>
                </c:pt>
                <c:pt idx="7">
                  <c:v>41030</c:v>
                </c:pt>
                <c:pt idx="8">
                  <c:v>41061</c:v>
                </c:pt>
                <c:pt idx="9">
                  <c:v>41091</c:v>
                </c:pt>
                <c:pt idx="10">
                  <c:v>41122</c:v>
                </c:pt>
                <c:pt idx="11">
                  <c:v>41153</c:v>
                </c:pt>
                <c:pt idx="12">
                  <c:v>41183</c:v>
                </c:pt>
                <c:pt idx="13">
                  <c:v>41214</c:v>
                </c:pt>
                <c:pt idx="14">
                  <c:v>41244</c:v>
                </c:pt>
                <c:pt idx="15">
                  <c:v>41275</c:v>
                </c:pt>
                <c:pt idx="16">
                  <c:v>41306</c:v>
                </c:pt>
                <c:pt idx="17">
                  <c:v>41334</c:v>
                </c:pt>
                <c:pt idx="18">
                  <c:v>41365</c:v>
                </c:pt>
                <c:pt idx="19">
                  <c:v>41395</c:v>
                </c:pt>
                <c:pt idx="20">
                  <c:v>41426</c:v>
                </c:pt>
                <c:pt idx="21">
                  <c:v>41456</c:v>
                </c:pt>
                <c:pt idx="22">
                  <c:v>41487</c:v>
                </c:pt>
                <c:pt idx="23">
                  <c:v>41518</c:v>
                </c:pt>
                <c:pt idx="24">
                  <c:v>41548</c:v>
                </c:pt>
                <c:pt idx="25">
                  <c:v>41579</c:v>
                </c:pt>
                <c:pt idx="26">
                  <c:v>41609</c:v>
                </c:pt>
                <c:pt idx="27">
                  <c:v>41640</c:v>
                </c:pt>
                <c:pt idx="28">
                  <c:v>41671</c:v>
                </c:pt>
                <c:pt idx="29">
                  <c:v>41699</c:v>
                </c:pt>
                <c:pt idx="30">
                  <c:v>41730</c:v>
                </c:pt>
                <c:pt idx="31">
                  <c:v>41760</c:v>
                </c:pt>
                <c:pt idx="32">
                  <c:v>41791</c:v>
                </c:pt>
                <c:pt idx="33">
                  <c:v>41821</c:v>
                </c:pt>
                <c:pt idx="34">
                  <c:v>41852</c:v>
                </c:pt>
              </c:numCache>
            </c:numRef>
          </c:xVal>
          <c:yVal>
            <c:numRef>
              <c:f>Sheet1!$F$13:$F$47</c:f>
              <c:numCache>
                <c:formatCode>#,##0</c:formatCode>
                <c:ptCount val="35"/>
                <c:pt idx="0">
                  <c:v>7240.9976000000006</c:v>
                </c:pt>
                <c:pt idx="1">
                  <c:v>19727.626400000001</c:v>
                </c:pt>
                <c:pt idx="2">
                  <c:v>19848.439600000002</c:v>
                </c:pt>
                <c:pt idx="3">
                  <c:v>36992.222399999999</c:v>
                </c:pt>
                <c:pt idx="4">
                  <c:v>43200.462</c:v>
                </c:pt>
                <c:pt idx="5">
                  <c:v>65453.474000000002</c:v>
                </c:pt>
                <c:pt idx="6">
                  <c:v>60730.067600000002</c:v>
                </c:pt>
                <c:pt idx="7">
                  <c:v>80711.012000000002</c:v>
                </c:pt>
                <c:pt idx="8">
                  <c:v>105150.35320000001</c:v>
                </c:pt>
                <c:pt idx="9">
                  <c:v>135022.39120000001</c:v>
                </c:pt>
                <c:pt idx="10">
                  <c:v>158136.6844</c:v>
                </c:pt>
                <c:pt idx="11">
                  <c:v>195619.954</c:v>
                </c:pt>
                <c:pt idx="12">
                  <c:v>219287.6496</c:v>
                </c:pt>
                <c:pt idx="13">
                  <c:v>200319.97720000002</c:v>
                </c:pt>
                <c:pt idx="14">
                  <c:v>151410.11720000001</c:v>
                </c:pt>
                <c:pt idx="15">
                  <c:v>183152.8112</c:v>
                </c:pt>
                <c:pt idx="16">
                  <c:v>187973.6476</c:v>
                </c:pt>
                <c:pt idx="17">
                  <c:v>211419.2028</c:v>
                </c:pt>
                <c:pt idx="18">
                  <c:v>182408.446</c:v>
                </c:pt>
                <c:pt idx="19">
                  <c:v>205199.27160000001</c:v>
                </c:pt>
                <c:pt idx="20">
                  <c:v>202954.48440000002</c:v>
                </c:pt>
                <c:pt idx="21">
                  <c:v>241778.39080000002</c:v>
                </c:pt>
                <c:pt idx="22">
                  <c:v>269397.84720000002</c:v>
                </c:pt>
                <c:pt idx="23">
                  <c:v>285914.18080000003</c:v>
                </c:pt>
                <c:pt idx="24">
                  <c:v>373511.54519999999</c:v>
                </c:pt>
                <c:pt idx="25">
                  <c:v>330731.98080000002</c:v>
                </c:pt>
                <c:pt idx="26">
                  <c:v>186964.27280000001</c:v>
                </c:pt>
                <c:pt idx="27">
                  <c:v>238637.2476</c:v>
                </c:pt>
                <c:pt idx="28">
                  <c:v>243313.88760000002</c:v>
                </c:pt>
                <c:pt idx="29">
                  <c:v>219805.97720000002</c:v>
                </c:pt>
                <c:pt idx="30">
                  <c:v>235028.44040000002</c:v>
                </c:pt>
                <c:pt idx="31">
                  <c:v>215117.64560000002</c:v>
                </c:pt>
                <c:pt idx="32">
                  <c:v>226435.11440000002</c:v>
                </c:pt>
                <c:pt idx="33">
                  <c:v>280902.38160000002</c:v>
                </c:pt>
                <c:pt idx="34">
                  <c:v>258805.25760000001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836296"/>
        <c:axId val="454835120"/>
      </c:scatterChart>
      <c:valAx>
        <c:axId val="454833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ckwell" panose="02060603020205020403" pitchFamily="18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4834728"/>
        <c:crosses val="autoZero"/>
        <c:crossBetween val="midCat"/>
      </c:valAx>
      <c:valAx>
        <c:axId val="454834728"/>
        <c:scaling>
          <c:orientation val="minMax"/>
          <c:max val="5000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54833552"/>
        <c:crosses val="autoZero"/>
        <c:crossBetween val="midCat"/>
      </c:valAx>
      <c:valAx>
        <c:axId val="454835120"/>
        <c:scaling>
          <c:orientation val="minMax"/>
          <c:max val="500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ckwell" panose="02060603020205020403" pitchFamily="18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4836296"/>
        <c:crosses val="max"/>
        <c:crossBetween val="midCat"/>
        <c:majorUnit val="100000"/>
      </c:valAx>
      <c:valAx>
        <c:axId val="454836296"/>
        <c:scaling>
          <c:orientation val="minMax"/>
        </c:scaling>
        <c:delete val="1"/>
        <c:axPos val="b"/>
        <c:numFmt formatCode="mmmyy" sourceLinked="1"/>
        <c:majorTickMark val="out"/>
        <c:minorTickMark val="none"/>
        <c:tickLblPos val="nextTo"/>
        <c:crossAx val="4548351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21673270506548342"/>
          <c:y val="0.16785771882433576"/>
          <c:w val="0.64059304737053768"/>
          <c:h val="9.28803087424193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ckwell" panose="02060603020205020403" pitchFamily="18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ockwell" panose="02060603020205020403" pitchFamily="18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57149</xdr:rowOff>
    </xdr:from>
    <xdr:to>
      <xdr:col>3</xdr:col>
      <xdr:colOff>0</xdr:colOff>
      <xdr:row>20</xdr:row>
      <xdr:rowOff>142875</xdr:rowOff>
    </xdr:to>
    <xdr:sp macro="" textlink="">
      <xdr:nvSpPr>
        <xdr:cNvPr id="2" name="TextBox 1"/>
        <xdr:cNvSpPr txBox="1"/>
      </xdr:nvSpPr>
      <xdr:spPr>
        <a:xfrm>
          <a:off x="0" y="933449"/>
          <a:ext cx="1828800" cy="25146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latin typeface="Rockwell" panose="02060603020205020403" pitchFamily="18" charset="0"/>
            </a:rPr>
            <a:t>This</a:t>
          </a:r>
          <a:r>
            <a:rPr lang="en-GB" sz="1000" baseline="0">
              <a:latin typeface="Rockwell" panose="02060603020205020403" pitchFamily="18" charset="0"/>
            </a:rPr>
            <a:t> method is based on the time series formula technique where the formula is:</a:t>
          </a:r>
        </a:p>
        <a:p>
          <a:endParaRPr lang="en-GB" sz="1000" baseline="0">
            <a:latin typeface="Rockwell" panose="02060603020205020403" pitchFamily="18" charset="0"/>
          </a:endParaRPr>
        </a:p>
        <a:p>
          <a:r>
            <a:rPr lang="en-GB" sz="1000" baseline="0">
              <a:latin typeface="Rockwell" panose="02060603020205020403" pitchFamily="18" charset="0"/>
            </a:rPr>
            <a:t>TS=T*SV*R for a given period</a:t>
          </a:r>
        </a:p>
        <a:p>
          <a:endParaRPr lang="en-GB" sz="1000" baseline="0">
            <a:latin typeface="Rockwell" panose="02060603020205020403" pitchFamily="18" charset="0"/>
          </a:endParaRPr>
        </a:p>
        <a:p>
          <a:r>
            <a:rPr lang="en-GB" sz="1000" baseline="0">
              <a:latin typeface="Rockwell" panose="02060603020205020403" pitchFamily="18" charset="0"/>
            </a:rPr>
            <a:t>where TS=time series (forcast), T=trend,  SV=seasonal variance, and R=random conmponent (originally taken from CIMA Operational Paper P1 Time Series Analysis)</a:t>
          </a:r>
        </a:p>
      </xdr:txBody>
    </xdr:sp>
    <xdr:clientData/>
  </xdr:twoCellAnchor>
  <xdr:twoCellAnchor>
    <xdr:from>
      <xdr:col>9</xdr:col>
      <xdr:colOff>1680</xdr:colOff>
      <xdr:row>5</xdr:row>
      <xdr:rowOff>10648</xdr:rowOff>
    </xdr:from>
    <xdr:to>
      <xdr:col>13</xdr:col>
      <xdr:colOff>180975</xdr:colOff>
      <xdr:row>7</xdr:row>
      <xdr:rowOff>116541</xdr:rowOff>
    </xdr:to>
    <xdr:sp macro="" textlink="">
      <xdr:nvSpPr>
        <xdr:cNvPr id="5" name="TextBox 4"/>
        <xdr:cNvSpPr txBox="1"/>
      </xdr:nvSpPr>
      <xdr:spPr>
        <a:xfrm>
          <a:off x="4440330" y="2601448"/>
          <a:ext cx="2636745" cy="4297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solidFill>
                <a:schemeClr val="tx1">
                  <a:lumMod val="65000"/>
                  <a:lumOff val="35000"/>
                </a:schemeClr>
              </a:solidFill>
              <a:latin typeface="Rockwell" panose="02060603020205020403" pitchFamily="18" charset="0"/>
            </a:rPr>
            <a:t>2a. Use LINEST() array function</a:t>
          </a:r>
          <a:r>
            <a:rPr lang="en-GB" sz="1000" baseline="0">
              <a:solidFill>
                <a:schemeClr val="tx1">
                  <a:lumMod val="65000"/>
                  <a:lumOff val="35000"/>
                </a:schemeClr>
              </a:solidFill>
              <a:latin typeface="Rockwell" panose="02060603020205020403" pitchFamily="18" charset="0"/>
            </a:rPr>
            <a:t> to fit a linear trend line of the form y=mx+b</a:t>
          </a:r>
          <a:endParaRPr lang="en-GB" sz="1000">
            <a:solidFill>
              <a:schemeClr val="tx1">
                <a:lumMod val="65000"/>
                <a:lumOff val="35000"/>
              </a:schemeClr>
            </a:solidFill>
            <a:latin typeface="Rockwell" panose="02060603020205020403" pitchFamily="18" charset="0"/>
          </a:endParaRPr>
        </a:p>
      </xdr:txBody>
    </xdr:sp>
    <xdr:clientData/>
  </xdr:twoCellAnchor>
  <xdr:twoCellAnchor>
    <xdr:from>
      <xdr:col>21</xdr:col>
      <xdr:colOff>439830</xdr:colOff>
      <xdr:row>4</xdr:row>
      <xdr:rowOff>121584</xdr:rowOff>
    </xdr:from>
    <xdr:to>
      <xdr:col>27</xdr:col>
      <xdr:colOff>801781</xdr:colOff>
      <xdr:row>9</xdr:row>
      <xdr:rowOff>57150</xdr:rowOff>
    </xdr:to>
    <xdr:sp macro="" textlink="">
      <xdr:nvSpPr>
        <xdr:cNvPr id="8" name="TextBox 7"/>
        <xdr:cNvSpPr txBox="1"/>
      </xdr:nvSpPr>
      <xdr:spPr>
        <a:xfrm>
          <a:off x="10793505" y="2550459"/>
          <a:ext cx="3162301" cy="7451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solidFill>
                <a:schemeClr val="tx1">
                  <a:lumMod val="65000"/>
                  <a:lumOff val="35000"/>
                </a:schemeClr>
              </a:solidFill>
              <a:latin typeface="Rockwell" panose="02060603020205020403" pitchFamily="18" charset="0"/>
            </a:rPr>
            <a:t>3a. use a pivot table to ge</a:t>
          </a:r>
          <a:r>
            <a:rPr lang="en-GB" sz="1000" baseline="0">
              <a:solidFill>
                <a:schemeClr val="tx1">
                  <a:lumMod val="65000"/>
                  <a:lumOff val="35000"/>
                </a:schemeClr>
              </a:solidFill>
              <a:latin typeface="Rockwell" panose="02060603020205020403" pitchFamily="18" charset="0"/>
            </a:rPr>
            <a:t>t the trend season multiplier, assuming there is repeatable seasonality in the data</a:t>
          </a:r>
          <a:r>
            <a:rPr lang="en-GB" sz="1000">
              <a:solidFill>
                <a:schemeClr val="tx1">
                  <a:lumMod val="65000"/>
                  <a:lumOff val="35000"/>
                </a:schemeClr>
              </a:solidFill>
              <a:latin typeface="Rockwell" panose="02060603020205020403" pitchFamily="18" charset="0"/>
            </a:rPr>
            <a:t>. This pivot table also uses a calculated field.</a:t>
          </a:r>
        </a:p>
      </xdr:txBody>
    </xdr:sp>
    <xdr:clientData/>
  </xdr:twoCellAnchor>
  <xdr:twoCellAnchor>
    <xdr:from>
      <xdr:col>22</xdr:col>
      <xdr:colOff>89647</xdr:colOff>
      <xdr:row>29</xdr:row>
      <xdr:rowOff>78443</xdr:rowOff>
    </xdr:from>
    <xdr:to>
      <xdr:col>27</xdr:col>
      <xdr:colOff>750794</xdr:colOff>
      <xdr:row>34</xdr:row>
      <xdr:rowOff>11205</xdr:rowOff>
    </xdr:to>
    <xdr:sp macro="" textlink="">
      <xdr:nvSpPr>
        <xdr:cNvPr id="9" name="TextBox 8"/>
        <xdr:cNvSpPr txBox="1"/>
      </xdr:nvSpPr>
      <xdr:spPr>
        <a:xfrm>
          <a:off x="9883588" y="6196855"/>
          <a:ext cx="3003177" cy="717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solidFill>
                <a:schemeClr val="tx1">
                  <a:lumMod val="65000"/>
                  <a:lumOff val="35000"/>
                </a:schemeClr>
              </a:solidFill>
              <a:latin typeface="Rockwell" panose="02060603020205020403" pitchFamily="18" charset="0"/>
            </a:rPr>
            <a:t>b. We will use the total column since is gets a trend</a:t>
          </a:r>
          <a:r>
            <a:rPr lang="en-GB" sz="1000" baseline="0">
              <a:solidFill>
                <a:schemeClr val="tx1">
                  <a:lumMod val="65000"/>
                  <a:lumOff val="35000"/>
                </a:schemeClr>
              </a:solidFill>
              <a:latin typeface="Rockwell" panose="02060603020205020403" pitchFamily="18" charset="0"/>
            </a:rPr>
            <a:t> season multiplier for all years. But it must first be rebalanced so that the total for the year = 12 as below.</a:t>
          </a:r>
        </a:p>
        <a:p>
          <a:endParaRPr lang="en-GB" sz="1000" baseline="0">
            <a:solidFill>
              <a:schemeClr val="tx1">
                <a:lumMod val="65000"/>
                <a:lumOff val="35000"/>
              </a:schemeClr>
            </a:solidFill>
            <a:latin typeface="Rockwell" panose="02060603020205020403" pitchFamily="18" charset="0"/>
          </a:endParaRPr>
        </a:p>
      </xdr:txBody>
    </xdr:sp>
    <xdr:clientData/>
  </xdr:twoCellAnchor>
  <xdr:twoCellAnchor>
    <xdr:from>
      <xdr:col>14</xdr:col>
      <xdr:colOff>324972</xdr:colOff>
      <xdr:row>20</xdr:row>
      <xdr:rowOff>0</xdr:rowOff>
    </xdr:from>
    <xdr:to>
      <xdr:col>21</xdr:col>
      <xdr:colOff>0</xdr:colOff>
      <xdr:row>33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6721</xdr:colOff>
      <xdr:row>16</xdr:row>
      <xdr:rowOff>152402</xdr:rowOff>
    </xdr:from>
    <xdr:to>
      <xdr:col>20</xdr:col>
      <xdr:colOff>313763</xdr:colOff>
      <xdr:row>19</xdr:row>
      <xdr:rowOff>96370</xdr:rowOff>
    </xdr:to>
    <xdr:sp macro="" textlink="">
      <xdr:nvSpPr>
        <xdr:cNvPr id="10" name="TextBox 9"/>
        <xdr:cNvSpPr txBox="1"/>
      </xdr:nvSpPr>
      <xdr:spPr>
        <a:xfrm>
          <a:off x="5844986" y="4545108"/>
          <a:ext cx="2884395" cy="4146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solidFill>
                <a:schemeClr val="tx1">
                  <a:lumMod val="65000"/>
                  <a:lumOff val="35000"/>
                </a:schemeClr>
              </a:solidFill>
              <a:latin typeface="Rockwell" panose="02060603020205020403" pitchFamily="18" charset="0"/>
            </a:rPr>
            <a:t>2b.</a:t>
          </a:r>
          <a:r>
            <a:rPr lang="en-GB" sz="1000" baseline="0">
              <a:solidFill>
                <a:schemeClr val="tx1">
                  <a:lumMod val="65000"/>
                  <a:lumOff val="35000"/>
                </a:schemeClr>
              </a:solidFill>
              <a:latin typeface="Rockwell" panose="02060603020205020403" pitchFamily="18" charset="0"/>
            </a:rPr>
            <a:t> If you want, create a quick chart now to see results... so far so good!</a:t>
          </a:r>
          <a:endParaRPr lang="en-GB" sz="1000">
            <a:solidFill>
              <a:schemeClr val="tx1">
                <a:lumMod val="65000"/>
                <a:lumOff val="35000"/>
              </a:schemeClr>
            </a:solidFill>
            <a:latin typeface="Rockwell" panose="02060603020205020403" pitchFamily="18" charset="0"/>
          </a:endParaRPr>
        </a:p>
      </xdr:txBody>
    </xdr:sp>
    <xdr:clientData/>
  </xdr:twoCellAnchor>
  <xdr:twoCellAnchor>
    <xdr:from>
      <xdr:col>29</xdr:col>
      <xdr:colOff>34151</xdr:colOff>
      <xdr:row>4</xdr:row>
      <xdr:rowOff>108333</xdr:rowOff>
    </xdr:from>
    <xdr:to>
      <xdr:col>35</xdr:col>
      <xdr:colOff>285749</xdr:colOff>
      <xdr:row>9</xdr:row>
      <xdr:rowOff>66676</xdr:rowOff>
    </xdr:to>
    <xdr:sp macro="" textlink="">
      <xdr:nvSpPr>
        <xdr:cNvPr id="11" name="TextBox 10"/>
        <xdr:cNvSpPr txBox="1"/>
      </xdr:nvSpPr>
      <xdr:spPr>
        <a:xfrm>
          <a:off x="14626451" y="2537208"/>
          <a:ext cx="3480573" cy="7679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solidFill>
                <a:schemeClr val="tx1">
                  <a:lumMod val="65000"/>
                  <a:lumOff val="35000"/>
                </a:schemeClr>
              </a:solidFill>
              <a:latin typeface="Rockwell" panose="02060603020205020403" pitchFamily="18" charset="0"/>
            </a:rPr>
            <a:t>4a. Extrapolate the forecast</a:t>
          </a:r>
          <a:r>
            <a:rPr lang="en-GB" sz="1000" baseline="0">
              <a:solidFill>
                <a:schemeClr val="tx1">
                  <a:lumMod val="65000"/>
                  <a:lumOff val="35000"/>
                </a:schemeClr>
              </a:solidFill>
              <a:latin typeface="Rockwell" panose="02060603020205020403" pitchFamily="18" charset="0"/>
            </a:rPr>
            <a:t> then a</a:t>
          </a:r>
          <a:r>
            <a:rPr lang="en-GB" sz="1000">
              <a:solidFill>
                <a:schemeClr val="tx1">
                  <a:lumMod val="65000"/>
                  <a:lumOff val="35000"/>
                </a:schemeClr>
              </a:solidFill>
              <a:latin typeface="Rockwell" panose="02060603020205020403" pitchFamily="18" charset="0"/>
            </a:rPr>
            <a:t>dd any known random components on the horizon--these are</a:t>
          </a:r>
          <a:r>
            <a:rPr lang="en-GB" sz="1000" baseline="0">
              <a:solidFill>
                <a:schemeClr val="tx1">
                  <a:lumMod val="65000"/>
                  <a:lumOff val="35000"/>
                </a:schemeClr>
              </a:solidFill>
              <a:latin typeface="Rockwell" panose="02060603020205020403" pitchFamily="18" charset="0"/>
            </a:rPr>
            <a:t> known non-seasonal activities or events that will have an impact on your dependent variable in the forecast period.</a:t>
          </a:r>
          <a:endParaRPr lang="en-GB" sz="1000">
            <a:solidFill>
              <a:schemeClr val="tx1">
                <a:lumMod val="65000"/>
                <a:lumOff val="35000"/>
              </a:schemeClr>
            </a:solidFill>
            <a:latin typeface="Rockwell" panose="02060603020205020403" pitchFamily="18" charset="0"/>
          </a:endParaRPr>
        </a:p>
      </xdr:txBody>
    </xdr:sp>
    <xdr:clientData/>
  </xdr:twoCellAnchor>
  <xdr:twoCellAnchor>
    <xdr:from>
      <xdr:col>4</xdr:col>
      <xdr:colOff>0</xdr:colOff>
      <xdr:row>5</xdr:row>
      <xdr:rowOff>20172</xdr:rowOff>
    </xdr:from>
    <xdr:to>
      <xdr:col>7</xdr:col>
      <xdr:colOff>459441</xdr:colOff>
      <xdr:row>8</xdr:row>
      <xdr:rowOff>123264</xdr:rowOff>
    </xdr:to>
    <xdr:sp macro="" textlink="">
      <xdr:nvSpPr>
        <xdr:cNvPr id="12" name="TextBox 11"/>
        <xdr:cNvSpPr txBox="1"/>
      </xdr:nvSpPr>
      <xdr:spPr>
        <a:xfrm>
          <a:off x="2420471" y="871819"/>
          <a:ext cx="3160058" cy="5737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solidFill>
                <a:schemeClr val="tx1">
                  <a:lumMod val="65000"/>
                  <a:lumOff val="35000"/>
                </a:schemeClr>
              </a:solidFill>
              <a:latin typeface="Rockwell" panose="02060603020205020403" pitchFamily="18" charset="0"/>
            </a:rPr>
            <a:t>1a. Raw</a:t>
          </a:r>
          <a:r>
            <a:rPr lang="en-GB" sz="1000" baseline="0">
              <a:solidFill>
                <a:schemeClr val="tx1">
                  <a:lumMod val="65000"/>
                  <a:lumOff val="35000"/>
                </a:schemeClr>
              </a:solidFill>
              <a:latin typeface="Rockwell" panose="02060603020205020403" pitchFamily="18" charset="0"/>
            </a:rPr>
            <a:t> actuals trend below... adjusted for Random known historic events so they don't feed into the trend in step 2</a:t>
          </a:r>
          <a:endParaRPr lang="en-GB" sz="1000">
            <a:solidFill>
              <a:schemeClr val="tx1">
                <a:lumMod val="65000"/>
                <a:lumOff val="35000"/>
              </a:schemeClr>
            </a:solidFill>
            <a:latin typeface="Rockwell" panose="02060603020205020403" pitchFamily="18" charset="0"/>
          </a:endParaRPr>
        </a:p>
      </xdr:txBody>
    </xdr:sp>
    <xdr:clientData/>
  </xdr:twoCellAnchor>
  <xdr:twoCellAnchor>
    <xdr:from>
      <xdr:col>28</xdr:col>
      <xdr:colOff>619125</xdr:colOff>
      <xdr:row>47</xdr:row>
      <xdr:rowOff>38100</xdr:rowOff>
    </xdr:from>
    <xdr:to>
      <xdr:col>29</xdr:col>
      <xdr:colOff>114300</xdr:colOff>
      <xdr:row>58</xdr:row>
      <xdr:rowOff>152400</xdr:rowOff>
    </xdr:to>
    <xdr:sp macro="" textlink="">
      <xdr:nvSpPr>
        <xdr:cNvPr id="3" name="Left Brace 2"/>
        <xdr:cNvSpPr/>
      </xdr:nvSpPr>
      <xdr:spPr>
        <a:xfrm>
          <a:off x="14582775" y="9429750"/>
          <a:ext cx="123825" cy="18954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27</xdr:col>
      <xdr:colOff>704850</xdr:colOff>
      <xdr:row>52</xdr:row>
      <xdr:rowOff>45384</xdr:rowOff>
    </xdr:from>
    <xdr:to>
      <xdr:col>28</xdr:col>
      <xdr:colOff>590550</xdr:colOff>
      <xdr:row>54</xdr:row>
      <xdr:rowOff>9525</xdr:rowOff>
    </xdr:to>
    <xdr:sp macro="" textlink="">
      <xdr:nvSpPr>
        <xdr:cNvPr id="13" name="TextBox 12"/>
        <xdr:cNvSpPr txBox="1"/>
      </xdr:nvSpPr>
      <xdr:spPr>
        <a:xfrm>
          <a:off x="13858875" y="10246659"/>
          <a:ext cx="695325" cy="2879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solidFill>
                <a:schemeClr val="tx1">
                  <a:lumMod val="65000"/>
                  <a:lumOff val="35000"/>
                </a:schemeClr>
              </a:solidFill>
              <a:latin typeface="Rockwell" panose="02060603020205020403" pitchFamily="18" charset="0"/>
            </a:rPr>
            <a:t>Forecast</a:t>
          </a:r>
        </a:p>
      </xdr:txBody>
    </xdr:sp>
    <xdr:clientData/>
  </xdr:twoCellAnchor>
  <xdr:twoCellAnchor>
    <xdr:from>
      <xdr:col>36</xdr:col>
      <xdr:colOff>253227</xdr:colOff>
      <xdr:row>15</xdr:row>
      <xdr:rowOff>32133</xdr:rowOff>
    </xdr:from>
    <xdr:to>
      <xdr:col>41</xdr:col>
      <xdr:colOff>285750</xdr:colOff>
      <xdr:row>17</xdr:row>
      <xdr:rowOff>19050</xdr:rowOff>
    </xdr:to>
    <xdr:sp macro="" textlink="">
      <xdr:nvSpPr>
        <xdr:cNvPr id="14" name="TextBox 13"/>
        <xdr:cNvSpPr txBox="1"/>
      </xdr:nvSpPr>
      <xdr:spPr>
        <a:xfrm>
          <a:off x="21322527" y="2527683"/>
          <a:ext cx="3051948" cy="3107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solidFill>
                <a:schemeClr val="tx1">
                  <a:lumMod val="65000"/>
                  <a:lumOff val="35000"/>
                </a:schemeClr>
              </a:solidFill>
              <a:latin typeface="Rockwell" panose="02060603020205020403" pitchFamily="18" charset="0"/>
            </a:rPr>
            <a:t>4b. Chart</a:t>
          </a:r>
          <a:r>
            <a:rPr lang="en-GB" sz="1000" baseline="0">
              <a:solidFill>
                <a:schemeClr val="tx1">
                  <a:lumMod val="65000"/>
                  <a:lumOff val="35000"/>
                </a:schemeClr>
              </a:solidFill>
              <a:latin typeface="Rockwell" panose="02060603020205020403" pitchFamily="18" charset="0"/>
            </a:rPr>
            <a:t> your Time Series Forecast if you wish</a:t>
          </a:r>
          <a:endParaRPr lang="en-GB" sz="1000">
            <a:solidFill>
              <a:schemeClr val="tx1">
                <a:lumMod val="65000"/>
                <a:lumOff val="35000"/>
              </a:schemeClr>
            </a:solidFill>
            <a:latin typeface="Rockwell" panose="02060603020205020403" pitchFamily="18" charset="0"/>
          </a:endParaRPr>
        </a:p>
      </xdr:txBody>
    </xdr:sp>
    <xdr:clientData/>
  </xdr:twoCellAnchor>
  <xdr:twoCellAnchor>
    <xdr:from>
      <xdr:col>36</xdr:col>
      <xdr:colOff>261938</xdr:colOff>
      <xdr:row>19</xdr:row>
      <xdr:rowOff>22412</xdr:rowOff>
    </xdr:from>
    <xdr:to>
      <xdr:col>43</xdr:col>
      <xdr:colOff>526676</xdr:colOff>
      <xdr:row>36</xdr:row>
      <xdr:rowOff>133348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0.00245</cdr:x>
      <cdr:y>0.07278</cdr:y>
    </cdr:from>
    <cdr:to>
      <cdr:x>0.85013</cdr:x>
      <cdr:y>0.16283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206" y="202175"/>
          <a:ext cx="3872030" cy="2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000" i="1">
              <a:solidFill>
                <a:schemeClr val="tx1">
                  <a:lumMod val="65000"/>
                  <a:lumOff val="35000"/>
                </a:schemeClr>
              </a:solidFill>
              <a:latin typeface="Rockwell" panose="02060603020205020403" pitchFamily="18" charset="0"/>
            </a:rPr>
            <a:t>Building</a:t>
          </a:r>
          <a:r>
            <a:rPr lang="en-GB" sz="1000" i="1" baseline="0">
              <a:solidFill>
                <a:schemeClr val="tx1">
                  <a:lumMod val="65000"/>
                  <a:lumOff val="35000"/>
                </a:schemeClr>
              </a:solidFill>
              <a:latin typeface="Rockwell" panose="02060603020205020403" pitchFamily="18" charset="0"/>
            </a:rPr>
            <a:t> a Sales forecast using the TS=T*SV*R formula</a:t>
          </a:r>
          <a:endParaRPr lang="en-GB" sz="1000" i="1">
            <a:solidFill>
              <a:schemeClr val="tx1">
                <a:lumMod val="65000"/>
                <a:lumOff val="35000"/>
              </a:schemeClr>
            </a:solidFill>
            <a:latin typeface="Rockwell" panose="02060603020205020403" pitchFamily="18" charset="0"/>
          </a:endParaRP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fcast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047.941749768521" createdVersion="5" refreshedVersion="5" minRefreshableVersion="3" recordCount="35">
  <cacheSource type="worksheet">
    <worksheetSource ref="J15:N50" sheet="Sheet1" r:id="rId2"/>
  </cacheSource>
  <cacheFields count="6">
    <cacheField name="Job Month" numFmtId="164">
      <sharedItems containsSemiMixedTypes="0" containsNonDate="0" containsDate="1" containsString="0" minDate="2011-10-01T00:00:00" maxDate="2014-08-02T00:00:00"/>
    </cacheField>
    <cacheField name="Actuals2" numFmtId="3">
      <sharedItems containsSemiMixedTypes="0" containsString="0" containsNumber="1" minValue="7240.9976000000006" maxValue="310731.98080000002"/>
    </cacheField>
    <cacheField name="Trend" numFmtId="3">
      <sharedItems containsSemiMixedTypes="0" containsString="0" containsNumber="1" minValue="50868.214898014441" maxValue="307700.55507650971"/>
    </cacheField>
    <cacheField name="MonthNo" numFmtId="0">
      <sharedItems containsSemiMixedTypes="0" containsString="0" containsNumber="1" containsInteger="1" minValue="1" maxValue="12" count="12">
        <n v="10"/>
        <n v="11"/>
        <n v="12"/>
        <n v="1"/>
        <n v="2"/>
        <n v="3"/>
        <n v="4"/>
        <n v="5"/>
        <n v="6"/>
        <n v="7"/>
        <n v="8"/>
        <n v="9"/>
      </sharedItems>
    </cacheField>
    <cacheField name="Year" numFmtId="0">
      <sharedItems containsSemiMixedTypes="0" containsString="0" containsNumber="1" containsInteger="1" minValue="2011" maxValue="2014" count="4">
        <n v="2011"/>
        <n v="2012"/>
        <n v="2013"/>
        <n v="2014"/>
      </sharedItems>
    </cacheField>
    <cacheField name="SV" numFmtId="0" formula="Actuals2/Trend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d v="2011-10-01T00:00:00"/>
    <n v="7240.9976000000006"/>
    <n v="50868.214898014441"/>
    <x v="0"/>
    <x v="0"/>
  </r>
  <r>
    <d v="2011-11-01T00:00:00"/>
    <n v="19727.626400000001"/>
    <n v="58560.77774393931"/>
    <x v="1"/>
    <x v="0"/>
  </r>
  <r>
    <d v="2011-12-01T00:00:00"/>
    <n v="19848.439600000002"/>
    <n v="66005.193401288241"/>
    <x v="2"/>
    <x v="0"/>
  </r>
  <r>
    <d v="2012-01-01T00:00:00"/>
    <n v="36992.222399999999"/>
    <n v="73697.75624721311"/>
    <x v="3"/>
    <x v="1"/>
  </r>
  <r>
    <d v="2012-02-01T00:00:00"/>
    <n v="43200.462"/>
    <n v="81390.319093139842"/>
    <x v="4"/>
    <x v="1"/>
  </r>
  <r>
    <d v="2012-03-01T00:00:00"/>
    <n v="65453.474000000002"/>
    <n v="88586.587561909109"/>
    <x v="5"/>
    <x v="1"/>
  </r>
  <r>
    <d v="2012-04-01T00:00:00"/>
    <n v="60730.067600000002"/>
    <n v="96279.150407835841"/>
    <x v="6"/>
    <x v="1"/>
  </r>
  <r>
    <d v="2012-05-01T00:00:00"/>
    <n v="80711.012000000002"/>
    <n v="103723.56606518291"/>
    <x v="7"/>
    <x v="1"/>
  </r>
  <r>
    <d v="2012-06-01T00:00:00"/>
    <n v="105150.35320000001"/>
    <n v="111416.12891110964"/>
    <x v="8"/>
    <x v="1"/>
  </r>
  <r>
    <d v="2012-07-01T00:00:00"/>
    <n v="135022.39120000001"/>
    <n v="118860.54456845671"/>
    <x v="9"/>
    <x v="1"/>
  </r>
  <r>
    <d v="2012-08-01T00:00:00"/>
    <n v="158136.6844"/>
    <n v="126553.10741438158"/>
    <x v="10"/>
    <x v="1"/>
  </r>
  <r>
    <d v="2012-09-01T00:00:00"/>
    <n v="195619.954"/>
    <n v="134245.67026030831"/>
    <x v="11"/>
    <x v="1"/>
  </r>
  <r>
    <d v="2012-10-01T00:00:00"/>
    <n v="219287.6496"/>
    <n v="141690.08591765538"/>
    <x v="0"/>
    <x v="1"/>
  </r>
  <r>
    <d v="2012-11-01T00:00:00"/>
    <n v="200319.97720000002"/>
    <n v="149382.64876358211"/>
    <x v="1"/>
    <x v="1"/>
  </r>
  <r>
    <d v="2012-12-01T00:00:00"/>
    <n v="151410.11720000001"/>
    <n v="156827.06442092918"/>
    <x v="2"/>
    <x v="1"/>
  </r>
  <r>
    <d v="2013-01-01T00:00:00"/>
    <n v="183152.8112"/>
    <n v="164519.62726685591"/>
    <x v="3"/>
    <x v="2"/>
  </r>
  <r>
    <d v="2013-02-01T00:00:00"/>
    <n v="187973.6476"/>
    <n v="172212.19011278078"/>
    <x v="4"/>
    <x v="2"/>
  </r>
  <r>
    <d v="2013-03-01T00:00:00"/>
    <n v="211419.2028"/>
    <n v="179160.31139297225"/>
    <x v="5"/>
    <x v="2"/>
  </r>
  <r>
    <d v="2013-04-01T00:00:00"/>
    <n v="182408.446"/>
    <n v="186852.87423889898"/>
    <x v="6"/>
    <x v="2"/>
  </r>
  <r>
    <d v="2013-05-01T00:00:00"/>
    <n v="205199.27160000001"/>
    <n v="194297.28989624605"/>
    <x v="7"/>
    <x v="2"/>
  </r>
  <r>
    <d v="2013-06-01T00:00:00"/>
    <n v="202954.48440000002"/>
    <n v="201989.85274217278"/>
    <x v="8"/>
    <x v="2"/>
  </r>
  <r>
    <d v="2013-07-01T00:00:00"/>
    <n v="241778.39080000002"/>
    <n v="209434.26839951985"/>
    <x v="9"/>
    <x v="2"/>
  </r>
  <r>
    <d v="2013-08-01T00:00:00"/>
    <n v="259397.84720000002"/>
    <n v="217126.83124544658"/>
    <x v="10"/>
    <x v="2"/>
  </r>
  <r>
    <d v="2013-09-01T00:00:00"/>
    <n v="240914.18080000003"/>
    <n v="224819.39409137145"/>
    <x v="11"/>
    <x v="2"/>
  </r>
  <r>
    <d v="2013-10-01T00:00:00"/>
    <n v="293511.54519999999"/>
    <n v="232263.80974872038"/>
    <x v="0"/>
    <x v="2"/>
  </r>
  <r>
    <d v="2013-11-01T00:00:00"/>
    <n v="310731.98080000002"/>
    <n v="239956.37259464525"/>
    <x v="1"/>
    <x v="2"/>
  </r>
  <r>
    <d v="2013-12-01T00:00:00"/>
    <n v="186964.27280000001"/>
    <n v="247400.78825199418"/>
    <x v="2"/>
    <x v="2"/>
  </r>
  <r>
    <d v="2014-01-01T00:00:00"/>
    <n v="238637.2476"/>
    <n v="255093.35109791905"/>
    <x v="3"/>
    <x v="3"/>
  </r>
  <r>
    <d v="2014-02-01T00:00:00"/>
    <n v="243313.88760000002"/>
    <n v="262785.91394384578"/>
    <x v="4"/>
    <x v="3"/>
  </r>
  <r>
    <d v="2014-03-01T00:00:00"/>
    <n v="219805.97720000002"/>
    <n v="269734.03522403724"/>
    <x v="5"/>
    <x v="3"/>
  </r>
  <r>
    <d v="2014-04-01T00:00:00"/>
    <n v="235028.44040000002"/>
    <n v="277426.59806996211"/>
    <x v="6"/>
    <x v="3"/>
  </r>
  <r>
    <d v="2014-05-01T00:00:00"/>
    <n v="215117.64560000002"/>
    <n v="284871.01372730918"/>
    <x v="7"/>
    <x v="3"/>
  </r>
  <r>
    <d v="2014-06-01T00:00:00"/>
    <n v="226435.11440000002"/>
    <n v="292563.57657323591"/>
    <x v="8"/>
    <x v="3"/>
  </r>
  <r>
    <d v="2014-07-01T00:00:00"/>
    <n v="280902.38160000002"/>
    <n v="300007.99223058298"/>
    <x v="9"/>
    <x v="3"/>
  </r>
  <r>
    <d v="2014-08-01T00:00:00"/>
    <n v="258805.25760000001"/>
    <n v="307700.55507650971"/>
    <x v="1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showError="1" updatedVersion="5" minRefreshableVersion="3" itemPrintTitles="1" createdVersion="5" indent="0" outline="1" outlineData="1" multipleFieldFilters="0">
  <location ref="W14:AB28" firstHeaderRow="1" firstDataRow="2" firstDataCol="1"/>
  <pivotFields count="6">
    <pivotField numFmtId="15" showAll="0"/>
    <pivotField numFmtId="3" showAll="0" defaultSubtotal="0"/>
    <pivotField numFmtId="3" showAll="0" defaultSubtotal="0"/>
    <pivotField axis="axisRow" showAll="0" defaultSubtotal="0">
      <items count="12">
        <item x="3"/>
        <item x="4"/>
        <item x="5"/>
        <item x="6"/>
        <item x="7"/>
        <item x="8"/>
        <item x="9"/>
        <item x="10"/>
        <item x="11"/>
        <item x="0"/>
        <item x="1"/>
        <item x="2"/>
      </items>
    </pivotField>
    <pivotField axis="axisCol" showAll="0" defaultSubtotal="0">
      <items count="4">
        <item x="0"/>
        <item x="1"/>
        <item x="2"/>
        <item x="3"/>
      </items>
    </pivotField>
    <pivotField dataField="1" dragToRow="0" dragToCol="0" dragToPage="0" showAll="0" defaultSubtotal="0"/>
  </pivotFields>
  <rowFields count="1">
    <field x="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dataFields count="1">
    <dataField name="Sum of SV" fld="5" baseField="3" baseItem="3" numFmtId="4"/>
  </dataFields>
  <formats count="15">
    <format dxfId="14">
      <pivotArea type="all" dataOnly="0" outline="0" fieldPosition="0"/>
    </format>
    <format dxfId="13">
      <pivotArea type="all" dataOnly="0" outline="0" fieldPosition="0"/>
    </format>
    <format dxfId="12">
      <pivotArea outline="0" fieldPosition="0">
        <references count="1">
          <reference field="4294967294" count="1">
            <x v="0"/>
          </reference>
        </references>
      </pivotArea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dataOnly="0" labelOnly="1" fieldPosition="0">
        <references count="1">
          <reference field="3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1">
          <reference field="4" count="0"/>
        </references>
      </pivotArea>
    </format>
    <format dxfId="6">
      <pivotArea dataOnly="0" labelOnly="1" grandCol="1" outline="0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59"/>
  <sheetViews>
    <sheetView showGridLines="0" tabSelected="1" zoomScale="85" zoomScaleNormal="85" workbookViewId="0">
      <pane ySplit="12" topLeftCell="A13" activePane="bottomLeft" state="frozen"/>
      <selection pane="bottomLeft" activeCell="S39" sqref="S39"/>
    </sheetView>
  </sheetViews>
  <sheetFormatPr defaultRowHeight="12.75" x14ac:dyDescent="0.2"/>
  <cols>
    <col min="1" max="4" width="9.140625" style="1"/>
    <col min="5" max="5" width="12" style="2" customWidth="1"/>
    <col min="6" max="6" width="19.28515625" style="2" bestFit="1" customWidth="1"/>
    <col min="7" max="7" width="9.28515625" style="2" bestFit="1" customWidth="1"/>
    <col min="8" max="8" width="8.140625" style="2" bestFit="1" customWidth="1"/>
    <col min="9" max="9" width="10.85546875" style="1" bestFit="1" customWidth="1"/>
    <col min="10" max="10" width="9.5703125" style="1" customWidth="1"/>
    <col min="11" max="11" width="10.85546875" style="1" customWidth="1"/>
    <col min="12" max="12" width="7.7109375" style="1" customWidth="1"/>
    <col min="13" max="13" width="8.7109375" style="1" bestFit="1" customWidth="1"/>
    <col min="14" max="14" width="5.140625" style="1" bestFit="1" customWidth="1"/>
    <col min="15" max="17" width="5.7109375" style="1" customWidth="1"/>
    <col min="18" max="21" width="9.140625" style="1"/>
    <col min="22" max="22" width="6.7109375" style="1" customWidth="1"/>
    <col min="23" max="23" width="14.28515625" style="1" customWidth="1"/>
    <col min="24" max="24" width="5.5703125" style="1" customWidth="1"/>
    <col min="25" max="27" width="5.140625" style="1" customWidth="1"/>
    <col min="28" max="28" width="12.140625" style="1" customWidth="1"/>
    <col min="29" max="29" width="9.42578125" style="1" customWidth="1"/>
    <col min="30" max="30" width="9.28515625" style="1" bestFit="1" customWidth="1"/>
    <col min="31" max="31" width="12.7109375" style="1" customWidth="1"/>
    <col min="32" max="32" width="7.5703125" style="1" customWidth="1"/>
    <col min="33" max="33" width="8.42578125" style="1" customWidth="1"/>
    <col min="34" max="34" width="7.5703125" style="1" customWidth="1"/>
    <col min="35" max="35" width="7.42578125" style="1" customWidth="1"/>
    <col min="36" max="36" width="8.140625" style="1" bestFit="1" customWidth="1"/>
    <col min="37" max="37" width="7.85546875" style="1" customWidth="1"/>
    <col min="38" max="38" width="10.7109375" style="1" bestFit="1" customWidth="1"/>
    <col min="39" max="39" width="9.5703125" style="1" customWidth="1"/>
    <col min="40" max="16384" width="9.140625" style="1"/>
  </cols>
  <sheetData>
    <row r="1" spans="1:39" s="18" customFormat="1" ht="18" x14ac:dyDescent="0.25">
      <c r="A1" s="19" t="s">
        <v>21</v>
      </c>
      <c r="F1" s="17"/>
      <c r="G1" s="17"/>
      <c r="H1" s="17"/>
    </row>
    <row r="2" spans="1:39" s="6" customFormat="1" x14ac:dyDescent="0.2">
      <c r="A2" s="5"/>
      <c r="F2" s="5"/>
      <c r="G2" s="5"/>
      <c r="H2" s="5"/>
    </row>
    <row r="4" spans="1:39" s="4" customFormat="1" x14ac:dyDescent="0.2">
      <c r="E4" s="4" t="s">
        <v>5</v>
      </c>
      <c r="J4" s="4" t="s">
        <v>6</v>
      </c>
      <c r="W4" s="4" t="s">
        <v>15</v>
      </c>
      <c r="AD4" s="4" t="s">
        <v>16</v>
      </c>
    </row>
    <row r="5" spans="1:39" s="4" customFormat="1" x14ac:dyDescent="0.2"/>
    <row r="6" spans="1:39" s="4" customFormat="1" x14ac:dyDescent="0.2"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s="4" customFormat="1" x14ac:dyDescent="0.2"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s="4" customFormat="1" x14ac:dyDescent="0.2"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12" spans="1:39" x14ac:dyDescent="0.2">
      <c r="E12" s="2" t="s">
        <v>20</v>
      </c>
      <c r="F12" s="1" t="s">
        <v>19</v>
      </c>
      <c r="G12" s="15" t="s">
        <v>12</v>
      </c>
      <c r="H12" s="4" t="s">
        <v>13</v>
      </c>
      <c r="J12" s="4" t="s">
        <v>3</v>
      </c>
      <c r="K12" s="4" t="s">
        <v>4</v>
      </c>
      <c r="AD12" s="4" t="s">
        <v>20</v>
      </c>
      <c r="AE12" s="4" t="s">
        <v>11</v>
      </c>
      <c r="AF12" s="4" t="s">
        <v>7</v>
      </c>
      <c r="AG12" s="4" t="s">
        <v>10</v>
      </c>
      <c r="AH12" s="4" t="s">
        <v>17</v>
      </c>
      <c r="AI12" s="4" t="s">
        <v>18</v>
      </c>
      <c r="AJ12" s="4" t="s">
        <v>22</v>
      </c>
    </row>
    <row r="13" spans="1:39" x14ac:dyDescent="0.2">
      <c r="E13" s="2">
        <v>40817</v>
      </c>
      <c r="F13" s="3">
        <v>7240.9976000000006</v>
      </c>
      <c r="G13" s="3"/>
      <c r="H13" s="3">
        <f>F13+G13</f>
        <v>7240.9976000000006</v>
      </c>
      <c r="I13" s="11"/>
      <c r="J13" s="9">
        <f t="array" ref="J13:K13">LINEST(F13:F47,E13:E47)</f>
        <v>248.14718857825628</v>
      </c>
      <c r="K13" s="3">
        <v>-10077755.581300672</v>
      </c>
      <c r="AD13" s="13">
        <f>J16</f>
        <v>40817</v>
      </c>
      <c r="AE13" s="3">
        <f t="shared" ref="AE13:AG13" si="0">K16</f>
        <v>7240.9976000000006</v>
      </c>
      <c r="AF13" s="3">
        <f t="shared" si="0"/>
        <v>50868.214898014441</v>
      </c>
      <c r="AG13" s="8">
        <f t="shared" si="0"/>
        <v>10</v>
      </c>
      <c r="AH13" s="3">
        <f t="shared" ref="AH13:AH48" si="1">AF13*VLOOKUP(AG13,$W$37:$X$48,2,FALSE)</f>
        <v>63113.842922770324</v>
      </c>
      <c r="AI13" s="1">
        <v>1</v>
      </c>
      <c r="AJ13" s="3">
        <f>AH13*AI13</f>
        <v>63113.842922770324</v>
      </c>
    </row>
    <row r="14" spans="1:39" x14ac:dyDescent="0.2">
      <c r="E14" s="2">
        <v>40848</v>
      </c>
      <c r="F14" s="3">
        <v>19727.626400000001</v>
      </c>
      <c r="G14" s="3"/>
      <c r="H14" s="3">
        <f t="shared" ref="H14:H47" si="2">F14+G14</f>
        <v>19727.626400000001</v>
      </c>
      <c r="I14" s="11"/>
      <c r="W14" s="7" t="s">
        <v>14</v>
      </c>
      <c r="X14" s="7" t="s">
        <v>2</v>
      </c>
      <c r="AD14" s="13">
        <f t="shared" ref="AD14:AD47" si="3">J17</f>
        <v>40848</v>
      </c>
      <c r="AE14" s="3">
        <f t="shared" ref="AE14:AE47" si="4">K17</f>
        <v>19727.626400000001</v>
      </c>
      <c r="AF14" s="3">
        <f t="shared" ref="AF14:AF47" si="5">L17</f>
        <v>58560.77774393931</v>
      </c>
      <c r="AG14" s="8">
        <f t="shared" ref="AG14:AG47" si="6">M17</f>
        <v>11</v>
      </c>
      <c r="AH14" s="3">
        <f t="shared" si="1"/>
        <v>70337.755798997459</v>
      </c>
      <c r="AI14" s="1">
        <v>1</v>
      </c>
      <c r="AJ14" s="3">
        <f t="shared" ref="AJ14:AJ59" si="7">AH14*AI14</f>
        <v>70337.755798997459</v>
      </c>
    </row>
    <row r="15" spans="1:39" x14ac:dyDescent="0.2">
      <c r="E15" s="2">
        <v>40878</v>
      </c>
      <c r="F15" s="3">
        <v>19848.439600000002</v>
      </c>
      <c r="G15" s="3"/>
      <c r="H15" s="3">
        <f t="shared" si="2"/>
        <v>19848.439600000002</v>
      </c>
      <c r="I15" s="11"/>
      <c r="J15" s="4" t="s">
        <v>20</v>
      </c>
      <c r="K15" s="4" t="s">
        <v>13</v>
      </c>
      <c r="L15" s="4" t="s">
        <v>7</v>
      </c>
      <c r="M15" s="4" t="s">
        <v>10</v>
      </c>
      <c r="N15" s="4" t="s">
        <v>9</v>
      </c>
      <c r="O15" s="4"/>
      <c r="P15" s="4"/>
      <c r="Q15" s="4"/>
      <c r="W15" s="7" t="s">
        <v>0</v>
      </c>
      <c r="X15" s="1">
        <v>2011</v>
      </c>
      <c r="Y15" s="1">
        <v>2012</v>
      </c>
      <c r="Z15" s="1">
        <v>2013</v>
      </c>
      <c r="AA15" s="1">
        <v>2014</v>
      </c>
      <c r="AB15" s="1" t="s">
        <v>1</v>
      </c>
      <c r="AD15" s="13">
        <f t="shared" si="3"/>
        <v>40878</v>
      </c>
      <c r="AE15" s="3">
        <f t="shared" si="4"/>
        <v>19848.439600000002</v>
      </c>
      <c r="AF15" s="3">
        <f t="shared" si="5"/>
        <v>66005.193401288241</v>
      </c>
      <c r="AG15" s="8">
        <f t="shared" si="6"/>
        <v>12</v>
      </c>
      <c r="AH15" s="3">
        <f t="shared" si="1"/>
        <v>50964.357192189345</v>
      </c>
      <c r="AI15" s="1">
        <v>1</v>
      </c>
      <c r="AJ15" s="3">
        <f t="shared" si="7"/>
        <v>50964.357192189345</v>
      </c>
    </row>
    <row r="16" spans="1:39" x14ac:dyDescent="0.2">
      <c r="E16" s="2">
        <v>40909</v>
      </c>
      <c r="F16" s="3">
        <v>36992.222399999999</v>
      </c>
      <c r="G16" s="3"/>
      <c r="H16" s="3">
        <f t="shared" si="2"/>
        <v>36992.222399999999</v>
      </c>
      <c r="I16" s="11"/>
      <c r="J16" s="13">
        <f t="shared" ref="J16:J50" si="8">E13</f>
        <v>40817</v>
      </c>
      <c r="K16" s="3">
        <f>H13</f>
        <v>7240.9976000000006</v>
      </c>
      <c r="L16" s="3">
        <f t="shared" ref="L16:L50" si="9">J16*$J$13+$K$13</f>
        <v>50868.214898014441</v>
      </c>
      <c r="M16" s="8">
        <f>MONTH(J16)</f>
        <v>10</v>
      </c>
      <c r="N16" s="8">
        <f>YEAR(J16)</f>
        <v>2011</v>
      </c>
      <c r="O16" s="8"/>
      <c r="P16" s="8"/>
      <c r="Q16" s="8"/>
      <c r="W16" s="10">
        <v>1</v>
      </c>
      <c r="X16" s="9"/>
      <c r="Y16" s="9">
        <v>0.50194502904420324</v>
      </c>
      <c r="Z16" s="9">
        <v>1.113258121494042</v>
      </c>
      <c r="AA16" s="9">
        <v>0.9354898768349228</v>
      </c>
      <c r="AB16" s="9">
        <v>0.93000668546337972</v>
      </c>
      <c r="AD16" s="13">
        <f t="shared" si="3"/>
        <v>40909</v>
      </c>
      <c r="AE16" s="3">
        <f t="shared" si="4"/>
        <v>36992.222399999999</v>
      </c>
      <c r="AF16" s="3">
        <f t="shared" si="5"/>
        <v>73697.75624721311</v>
      </c>
      <c r="AG16" s="8">
        <f t="shared" si="6"/>
        <v>1</v>
      </c>
      <c r="AH16" s="3">
        <f t="shared" si="1"/>
        <v>69468.619027556342</v>
      </c>
      <c r="AI16" s="1">
        <v>1</v>
      </c>
      <c r="AJ16" s="3">
        <f t="shared" si="7"/>
        <v>69468.619027556342</v>
      </c>
    </row>
    <row r="17" spans="5:36" x14ac:dyDescent="0.2">
      <c r="E17" s="2">
        <v>40940</v>
      </c>
      <c r="F17" s="3">
        <v>43200.462</v>
      </c>
      <c r="G17" s="3"/>
      <c r="H17" s="3">
        <f t="shared" si="2"/>
        <v>43200.462</v>
      </c>
      <c r="I17" s="11"/>
      <c r="J17" s="13">
        <f t="shared" si="8"/>
        <v>40848</v>
      </c>
      <c r="K17" s="3">
        <f t="shared" ref="K17:K50" si="10">H14</f>
        <v>19727.626400000001</v>
      </c>
      <c r="L17" s="3">
        <f t="shared" si="9"/>
        <v>58560.77774393931</v>
      </c>
      <c r="M17" s="8">
        <f t="shared" ref="M17:M50" si="11">MONTH(J17)</f>
        <v>11</v>
      </c>
      <c r="N17" s="8">
        <f t="shared" ref="N17:N50" si="12">YEAR(J17)</f>
        <v>2011</v>
      </c>
      <c r="O17" s="8"/>
      <c r="P17" s="8"/>
      <c r="Q17" s="8"/>
      <c r="W17" s="10">
        <v>2</v>
      </c>
      <c r="X17" s="9"/>
      <c r="Y17" s="9">
        <v>0.53078133224374158</v>
      </c>
      <c r="Z17" s="9">
        <v>1.0915234715782729</v>
      </c>
      <c r="AA17" s="9">
        <v>0.92590155974643795</v>
      </c>
      <c r="AB17" s="9">
        <v>0.91885870389155844</v>
      </c>
      <c r="AD17" s="13">
        <f t="shared" si="3"/>
        <v>40940</v>
      </c>
      <c r="AE17" s="3">
        <f t="shared" si="4"/>
        <v>43200.462</v>
      </c>
      <c r="AF17" s="3">
        <f t="shared" si="5"/>
        <v>81390.319093139842</v>
      </c>
      <c r="AG17" s="8">
        <f t="shared" si="6"/>
        <v>2</v>
      </c>
      <c r="AH17" s="3">
        <f t="shared" si="1"/>
        <v>75800.106167021979</v>
      </c>
      <c r="AI17" s="1">
        <v>1</v>
      </c>
      <c r="AJ17" s="3">
        <f t="shared" si="7"/>
        <v>75800.106167021979</v>
      </c>
    </row>
    <row r="18" spans="5:36" x14ac:dyDescent="0.2">
      <c r="E18" s="2">
        <v>40969</v>
      </c>
      <c r="F18" s="3">
        <v>65453.474000000002</v>
      </c>
      <c r="G18" s="3"/>
      <c r="H18" s="3">
        <f t="shared" si="2"/>
        <v>65453.474000000002</v>
      </c>
      <c r="I18" s="11"/>
      <c r="J18" s="13">
        <f t="shared" si="8"/>
        <v>40878</v>
      </c>
      <c r="K18" s="3">
        <f t="shared" si="10"/>
        <v>19848.439600000002</v>
      </c>
      <c r="L18" s="3">
        <f t="shared" si="9"/>
        <v>66005.193401288241</v>
      </c>
      <c r="M18" s="8">
        <f t="shared" si="11"/>
        <v>12</v>
      </c>
      <c r="N18" s="8">
        <f t="shared" si="12"/>
        <v>2011</v>
      </c>
      <c r="O18" s="8"/>
      <c r="P18" s="8"/>
      <c r="Q18" s="8"/>
      <c r="W18" s="10">
        <v>3</v>
      </c>
      <c r="X18" s="9"/>
      <c r="Y18" s="9">
        <v>0.73886437892482948</v>
      </c>
      <c r="Z18" s="9">
        <v>1.1800560132777997</v>
      </c>
      <c r="AA18" s="9">
        <v>0.81489893189575546</v>
      </c>
      <c r="AB18" s="9">
        <v>0.92408608829771788</v>
      </c>
      <c r="AD18" s="13">
        <f t="shared" si="3"/>
        <v>40969</v>
      </c>
      <c r="AE18" s="3">
        <f t="shared" si="4"/>
        <v>65453.474000000002</v>
      </c>
      <c r="AF18" s="3">
        <f t="shared" si="5"/>
        <v>88586.587561909109</v>
      </c>
      <c r="AG18" s="8">
        <f t="shared" si="6"/>
        <v>3</v>
      </c>
      <c r="AH18" s="3">
        <f t="shared" si="1"/>
        <v>82971.460344042323</v>
      </c>
      <c r="AI18" s="1">
        <v>1</v>
      </c>
      <c r="AJ18" s="3">
        <f t="shared" si="7"/>
        <v>82971.460344042323</v>
      </c>
    </row>
    <row r="19" spans="5:36" x14ac:dyDescent="0.2">
      <c r="E19" s="2">
        <v>41000</v>
      </c>
      <c r="F19" s="3">
        <v>60730.067600000002</v>
      </c>
      <c r="G19" s="3"/>
      <c r="H19" s="3">
        <f t="shared" si="2"/>
        <v>60730.067600000002</v>
      </c>
      <c r="I19" s="11"/>
      <c r="J19" s="13">
        <f t="shared" si="8"/>
        <v>40909</v>
      </c>
      <c r="K19" s="3">
        <f t="shared" si="10"/>
        <v>36992.222399999999</v>
      </c>
      <c r="L19" s="3">
        <f t="shared" si="9"/>
        <v>73697.75624721311</v>
      </c>
      <c r="M19" s="8">
        <f t="shared" si="11"/>
        <v>1</v>
      </c>
      <c r="N19" s="8">
        <f t="shared" si="12"/>
        <v>2012</v>
      </c>
      <c r="O19" s="8"/>
      <c r="P19" s="8"/>
      <c r="Q19" s="8"/>
      <c r="W19" s="10">
        <v>4</v>
      </c>
      <c r="X19" s="9"/>
      <c r="Y19" s="9">
        <v>0.6307707052123861</v>
      </c>
      <c r="Z19" s="9">
        <v>0.97621429021628747</v>
      </c>
      <c r="AA19" s="9">
        <v>0.84717342185312017</v>
      </c>
      <c r="AB19" s="9">
        <v>0.85301864001771466</v>
      </c>
      <c r="AD19" s="13">
        <f t="shared" si="3"/>
        <v>41000</v>
      </c>
      <c r="AE19" s="3">
        <f t="shared" si="4"/>
        <v>60730.067600000002</v>
      </c>
      <c r="AF19" s="3">
        <f t="shared" si="5"/>
        <v>96279.150407835841</v>
      </c>
      <c r="AG19" s="8">
        <f t="shared" si="6"/>
        <v>4</v>
      </c>
      <c r="AH19" s="3">
        <f t="shared" si="1"/>
        <v>83241.347119754995</v>
      </c>
      <c r="AI19" s="1">
        <v>1</v>
      </c>
      <c r="AJ19" s="3">
        <f t="shared" si="7"/>
        <v>83241.347119754995</v>
      </c>
    </row>
    <row r="20" spans="5:36" x14ac:dyDescent="0.2">
      <c r="E20" s="2">
        <v>41030</v>
      </c>
      <c r="F20" s="3">
        <v>80711.012000000002</v>
      </c>
      <c r="G20" s="3"/>
      <c r="H20" s="3">
        <f t="shared" si="2"/>
        <v>80711.012000000002</v>
      </c>
      <c r="I20" s="11"/>
      <c r="J20" s="13">
        <f t="shared" si="8"/>
        <v>40940</v>
      </c>
      <c r="K20" s="3">
        <f t="shared" si="10"/>
        <v>43200.462</v>
      </c>
      <c r="L20" s="3">
        <f t="shared" si="9"/>
        <v>81390.319093139842</v>
      </c>
      <c r="M20" s="8">
        <f t="shared" si="11"/>
        <v>2</v>
      </c>
      <c r="N20" s="8">
        <f t="shared" si="12"/>
        <v>2012</v>
      </c>
      <c r="O20" s="8"/>
      <c r="P20" s="8"/>
      <c r="Q20" s="8"/>
      <c r="W20" s="10">
        <v>5</v>
      </c>
      <c r="X20" s="9"/>
      <c r="Y20" s="9">
        <v>0.77813572230325023</v>
      </c>
      <c r="Z20" s="9">
        <v>1.0561097980809488</v>
      </c>
      <c r="AA20" s="9">
        <v>0.75514052056528258</v>
      </c>
      <c r="AB20" s="9">
        <v>0.85955552865670759</v>
      </c>
      <c r="AD20" s="13">
        <f t="shared" si="3"/>
        <v>41030</v>
      </c>
      <c r="AE20" s="3">
        <f t="shared" si="4"/>
        <v>80711.012000000002</v>
      </c>
      <c r="AF20" s="3">
        <f t="shared" si="5"/>
        <v>103723.56606518291</v>
      </c>
      <c r="AG20" s="8">
        <f t="shared" si="6"/>
        <v>5</v>
      </c>
      <c r="AH20" s="3">
        <f t="shared" si="1"/>
        <v>90364.886379797783</v>
      </c>
      <c r="AI20" s="1">
        <v>1</v>
      </c>
      <c r="AJ20" s="3">
        <f t="shared" si="7"/>
        <v>90364.886379797783</v>
      </c>
    </row>
    <row r="21" spans="5:36" x14ac:dyDescent="0.2">
      <c r="E21" s="2">
        <v>41061</v>
      </c>
      <c r="F21" s="3">
        <v>105150.35320000001</v>
      </c>
      <c r="G21" s="3"/>
      <c r="H21" s="3">
        <f t="shared" si="2"/>
        <v>105150.35320000001</v>
      </c>
      <c r="I21" s="11"/>
      <c r="J21" s="13">
        <f t="shared" si="8"/>
        <v>40969</v>
      </c>
      <c r="K21" s="3">
        <f t="shared" si="10"/>
        <v>65453.474000000002</v>
      </c>
      <c r="L21" s="3">
        <f t="shared" si="9"/>
        <v>88586.587561909109</v>
      </c>
      <c r="M21" s="8">
        <f t="shared" si="11"/>
        <v>3</v>
      </c>
      <c r="N21" s="8">
        <f t="shared" si="12"/>
        <v>2012</v>
      </c>
      <c r="O21" s="8"/>
      <c r="P21" s="8"/>
      <c r="Q21" s="8"/>
      <c r="W21" s="10">
        <v>6</v>
      </c>
      <c r="X21" s="9"/>
      <c r="Y21" s="9">
        <v>0.94376239982176535</v>
      </c>
      <c r="Z21" s="9">
        <v>1.0047756441461371</v>
      </c>
      <c r="AA21" s="9">
        <v>0.77396891661022504</v>
      </c>
      <c r="AB21" s="9">
        <v>0.8821234412573955</v>
      </c>
      <c r="AD21" s="13">
        <f t="shared" si="3"/>
        <v>41061</v>
      </c>
      <c r="AE21" s="3">
        <f t="shared" si="4"/>
        <v>105150.35320000001</v>
      </c>
      <c r="AF21" s="3">
        <f t="shared" si="5"/>
        <v>111416.12891110964</v>
      </c>
      <c r="AG21" s="8">
        <f t="shared" si="6"/>
        <v>6</v>
      </c>
      <c r="AH21" s="3">
        <f t="shared" si="1"/>
        <v>99615.233508301259</v>
      </c>
      <c r="AI21" s="1">
        <v>1</v>
      </c>
      <c r="AJ21" s="3">
        <f t="shared" si="7"/>
        <v>99615.233508301259</v>
      </c>
    </row>
    <row r="22" spans="5:36" x14ac:dyDescent="0.2">
      <c r="E22" s="2">
        <v>41091</v>
      </c>
      <c r="F22" s="3">
        <v>135022.39120000001</v>
      </c>
      <c r="G22" s="3"/>
      <c r="H22" s="3">
        <f t="shared" si="2"/>
        <v>135022.39120000001</v>
      </c>
      <c r="I22" s="11"/>
      <c r="J22" s="13">
        <f t="shared" si="8"/>
        <v>41000</v>
      </c>
      <c r="K22" s="3">
        <f t="shared" si="10"/>
        <v>60730.067600000002</v>
      </c>
      <c r="L22" s="3">
        <f t="shared" si="9"/>
        <v>96279.150407835841</v>
      </c>
      <c r="M22" s="8">
        <f t="shared" si="11"/>
        <v>4</v>
      </c>
      <c r="N22" s="8">
        <f t="shared" si="12"/>
        <v>2012</v>
      </c>
      <c r="O22" s="8"/>
      <c r="P22" s="8"/>
      <c r="Q22" s="8"/>
      <c r="W22" s="10">
        <v>7</v>
      </c>
      <c r="X22" s="9"/>
      <c r="Y22" s="9">
        <v>1.1359731834497446</v>
      </c>
      <c r="Z22" s="9">
        <v>1.1544356740071786</v>
      </c>
      <c r="AA22" s="9">
        <v>0.93631632781336505</v>
      </c>
      <c r="AB22" s="9">
        <v>1.046793294822469</v>
      </c>
      <c r="AD22" s="13">
        <f t="shared" si="3"/>
        <v>41091</v>
      </c>
      <c r="AE22" s="3">
        <f t="shared" si="4"/>
        <v>135022.39120000001</v>
      </c>
      <c r="AF22" s="3">
        <f t="shared" si="5"/>
        <v>118860.54456845671</v>
      </c>
      <c r="AG22" s="8">
        <f t="shared" si="6"/>
        <v>7</v>
      </c>
      <c r="AH22" s="3">
        <f t="shared" si="1"/>
        <v>126109.25992429788</v>
      </c>
      <c r="AI22" s="1">
        <v>1</v>
      </c>
      <c r="AJ22" s="3">
        <f t="shared" si="7"/>
        <v>126109.25992429788</v>
      </c>
    </row>
    <row r="23" spans="5:36" x14ac:dyDescent="0.2">
      <c r="E23" s="2">
        <v>41122</v>
      </c>
      <c r="F23" s="3">
        <v>158136.6844</v>
      </c>
      <c r="G23" s="3"/>
      <c r="H23" s="3">
        <f t="shared" si="2"/>
        <v>158136.6844</v>
      </c>
      <c r="I23" s="11"/>
      <c r="J23" s="13">
        <f t="shared" si="8"/>
        <v>41030</v>
      </c>
      <c r="K23" s="3">
        <f t="shared" si="10"/>
        <v>80711.012000000002</v>
      </c>
      <c r="L23" s="3">
        <f t="shared" si="9"/>
        <v>103723.56606518291</v>
      </c>
      <c r="M23" s="8">
        <f t="shared" si="11"/>
        <v>5</v>
      </c>
      <c r="N23" s="8">
        <f t="shared" si="12"/>
        <v>2012</v>
      </c>
      <c r="O23" s="8"/>
      <c r="P23" s="8"/>
      <c r="Q23" s="8"/>
      <c r="W23" s="10">
        <v>8</v>
      </c>
      <c r="X23" s="9"/>
      <c r="Y23" s="9">
        <v>1.2495677714352926</v>
      </c>
      <c r="Z23" s="9">
        <v>1.1946835207426254</v>
      </c>
      <c r="AA23" s="9">
        <v>0.84109454250301274</v>
      </c>
      <c r="AB23" s="9">
        <v>1.0383175359159051</v>
      </c>
      <c r="AD23" s="13">
        <f t="shared" si="3"/>
        <v>41122</v>
      </c>
      <c r="AE23" s="3">
        <f t="shared" si="4"/>
        <v>158136.6844</v>
      </c>
      <c r="AF23" s="3">
        <f t="shared" si="5"/>
        <v>126553.10741438158</v>
      </c>
      <c r="AG23" s="8">
        <f t="shared" si="6"/>
        <v>8</v>
      </c>
      <c r="AH23" s="3">
        <f t="shared" si="1"/>
        <v>133183.77834042168</v>
      </c>
      <c r="AI23" s="1">
        <v>1</v>
      </c>
      <c r="AJ23" s="3">
        <f t="shared" si="7"/>
        <v>133183.77834042168</v>
      </c>
    </row>
    <row r="24" spans="5:36" x14ac:dyDescent="0.2">
      <c r="E24" s="2">
        <v>41153</v>
      </c>
      <c r="F24" s="3">
        <v>195619.954</v>
      </c>
      <c r="G24" s="3"/>
      <c r="H24" s="3">
        <f t="shared" si="2"/>
        <v>195619.954</v>
      </c>
      <c r="I24" s="11"/>
      <c r="J24" s="13">
        <f t="shared" si="8"/>
        <v>41061</v>
      </c>
      <c r="K24" s="3">
        <f t="shared" si="10"/>
        <v>105150.35320000001</v>
      </c>
      <c r="L24" s="3">
        <f t="shared" si="9"/>
        <v>111416.12891110964</v>
      </c>
      <c r="M24" s="8">
        <f t="shared" si="11"/>
        <v>6</v>
      </c>
      <c r="N24" s="8">
        <f t="shared" si="12"/>
        <v>2012</v>
      </c>
      <c r="O24" s="8"/>
      <c r="P24" s="8"/>
      <c r="Q24" s="8"/>
      <c r="W24" s="10">
        <v>9</v>
      </c>
      <c r="X24" s="9"/>
      <c r="Y24" s="9">
        <v>1.4571788693123899</v>
      </c>
      <c r="Z24" s="9">
        <v>1.0715898500379701</v>
      </c>
      <c r="AA24" s="9"/>
      <c r="AB24" s="9">
        <v>1.2157521801465057</v>
      </c>
      <c r="AD24" s="13">
        <f t="shared" si="3"/>
        <v>41153</v>
      </c>
      <c r="AE24" s="3">
        <f t="shared" si="4"/>
        <v>195619.954</v>
      </c>
      <c r="AF24" s="3">
        <f t="shared" si="5"/>
        <v>134245.67026030831</v>
      </c>
      <c r="AG24" s="8">
        <f t="shared" si="6"/>
        <v>9</v>
      </c>
      <c r="AH24" s="3">
        <f t="shared" si="1"/>
        <v>165422.15486138841</v>
      </c>
      <c r="AI24" s="1">
        <v>1</v>
      </c>
      <c r="AJ24" s="3">
        <f t="shared" si="7"/>
        <v>165422.15486138841</v>
      </c>
    </row>
    <row r="25" spans="5:36" x14ac:dyDescent="0.2">
      <c r="E25" s="2">
        <v>41183</v>
      </c>
      <c r="F25" s="3">
        <v>219287.6496</v>
      </c>
      <c r="G25" s="3"/>
      <c r="H25" s="3">
        <f t="shared" si="2"/>
        <v>219287.6496</v>
      </c>
      <c r="I25" s="11"/>
      <c r="J25" s="13">
        <f t="shared" si="8"/>
        <v>41091</v>
      </c>
      <c r="K25" s="3">
        <f t="shared" si="10"/>
        <v>135022.39120000001</v>
      </c>
      <c r="L25" s="3">
        <f t="shared" si="9"/>
        <v>118860.54456845671</v>
      </c>
      <c r="M25" s="8">
        <f t="shared" si="11"/>
        <v>7</v>
      </c>
      <c r="N25" s="8">
        <f t="shared" si="12"/>
        <v>2012</v>
      </c>
      <c r="O25" s="8"/>
      <c r="P25" s="8"/>
      <c r="Q25" s="8"/>
      <c r="W25" s="10">
        <v>10</v>
      </c>
      <c r="X25" s="9">
        <v>0.14234817586025889</v>
      </c>
      <c r="Y25" s="9">
        <v>1.5476569738791832</v>
      </c>
      <c r="Z25" s="9">
        <v>1.2636990046686214</v>
      </c>
      <c r="AA25" s="9"/>
      <c r="AB25" s="9">
        <v>1.2241363607678268</v>
      </c>
      <c r="AD25" s="13">
        <f t="shared" si="3"/>
        <v>41183</v>
      </c>
      <c r="AE25" s="3">
        <f t="shared" si="4"/>
        <v>219287.6496</v>
      </c>
      <c r="AF25" s="3">
        <f t="shared" si="5"/>
        <v>141690.08591765538</v>
      </c>
      <c r="AG25" s="8">
        <f t="shared" si="6"/>
        <v>10</v>
      </c>
      <c r="AH25" s="3">
        <f t="shared" si="1"/>
        <v>175799.48194073138</v>
      </c>
      <c r="AI25" s="1">
        <v>1</v>
      </c>
      <c r="AJ25" s="3">
        <f t="shared" si="7"/>
        <v>175799.48194073138</v>
      </c>
    </row>
    <row r="26" spans="5:36" x14ac:dyDescent="0.2">
      <c r="E26" s="2">
        <v>41214</v>
      </c>
      <c r="F26" s="3">
        <v>200319.97720000002</v>
      </c>
      <c r="G26" s="3"/>
      <c r="H26" s="3">
        <f t="shared" si="2"/>
        <v>200319.97720000002</v>
      </c>
      <c r="I26" s="11"/>
      <c r="J26" s="13">
        <f t="shared" si="8"/>
        <v>41122</v>
      </c>
      <c r="K26" s="3">
        <f t="shared" si="10"/>
        <v>158136.6844</v>
      </c>
      <c r="L26" s="3">
        <f t="shared" si="9"/>
        <v>126553.10741438158</v>
      </c>
      <c r="M26" s="8">
        <f t="shared" si="11"/>
        <v>8</v>
      </c>
      <c r="N26" s="8">
        <f t="shared" si="12"/>
        <v>2012</v>
      </c>
      <c r="O26" s="8"/>
      <c r="P26" s="8"/>
      <c r="Q26" s="8"/>
      <c r="W26" s="10">
        <v>11</v>
      </c>
      <c r="X26" s="9">
        <v>0.33687439204206421</v>
      </c>
      <c r="Y26" s="9">
        <v>1.3409855753530853</v>
      </c>
      <c r="Z26" s="9">
        <v>1.2949519841463639</v>
      </c>
      <c r="AA26" s="9"/>
      <c r="AB26" s="9">
        <v>1.1850409075064765</v>
      </c>
      <c r="AD26" s="13">
        <f t="shared" si="3"/>
        <v>41214</v>
      </c>
      <c r="AE26" s="3">
        <f t="shared" si="4"/>
        <v>200319.97720000002</v>
      </c>
      <c r="AF26" s="3">
        <f t="shared" si="5"/>
        <v>149382.64876358211</v>
      </c>
      <c r="AG26" s="8">
        <f t="shared" si="6"/>
        <v>11</v>
      </c>
      <c r="AH26" s="3">
        <f t="shared" si="1"/>
        <v>179424.5342041702</v>
      </c>
      <c r="AI26" s="1">
        <v>1</v>
      </c>
      <c r="AJ26" s="3">
        <f t="shared" si="7"/>
        <v>179424.5342041702</v>
      </c>
    </row>
    <row r="27" spans="5:36" x14ac:dyDescent="0.2">
      <c r="E27" s="2">
        <v>41244</v>
      </c>
      <c r="F27" s="3">
        <v>151410.11720000001</v>
      </c>
      <c r="G27" s="3"/>
      <c r="H27" s="3">
        <f t="shared" si="2"/>
        <v>151410.11720000001</v>
      </c>
      <c r="I27" s="11"/>
      <c r="J27" s="13">
        <f t="shared" si="8"/>
        <v>41153</v>
      </c>
      <c r="K27" s="3">
        <f t="shared" si="10"/>
        <v>195619.954</v>
      </c>
      <c r="L27" s="3">
        <f t="shared" si="9"/>
        <v>134245.67026030831</v>
      </c>
      <c r="M27" s="8">
        <f t="shared" si="11"/>
        <v>9</v>
      </c>
      <c r="N27" s="8">
        <f t="shared" si="12"/>
        <v>2012</v>
      </c>
      <c r="O27" s="8"/>
      <c r="P27" s="8"/>
      <c r="Q27" s="8"/>
      <c r="W27" s="10">
        <v>12</v>
      </c>
      <c r="X27" s="9">
        <v>0.30071027107410331</v>
      </c>
      <c r="Y27" s="9">
        <v>0.96545910464542073</v>
      </c>
      <c r="Z27" s="9">
        <v>0.75571413543583554</v>
      </c>
      <c r="AA27" s="9"/>
      <c r="AB27" s="9">
        <v>0.76179850095747159</v>
      </c>
      <c r="AD27" s="13">
        <f t="shared" si="3"/>
        <v>41244</v>
      </c>
      <c r="AE27" s="3">
        <f t="shared" si="4"/>
        <v>151410.11720000001</v>
      </c>
      <c r="AF27" s="3">
        <f t="shared" si="5"/>
        <v>156827.06442092918</v>
      </c>
      <c r="AG27" s="8">
        <f t="shared" si="6"/>
        <v>12</v>
      </c>
      <c r="AH27" s="3">
        <f t="shared" si="1"/>
        <v>121090.32814976541</v>
      </c>
      <c r="AI27" s="1">
        <v>1</v>
      </c>
      <c r="AJ27" s="3">
        <f t="shared" si="7"/>
        <v>121090.32814976541</v>
      </c>
    </row>
    <row r="28" spans="5:36" x14ac:dyDescent="0.2">
      <c r="E28" s="2">
        <v>41275</v>
      </c>
      <c r="F28" s="3">
        <v>183152.8112</v>
      </c>
      <c r="G28" s="3"/>
      <c r="H28" s="3">
        <f t="shared" si="2"/>
        <v>183152.8112</v>
      </c>
      <c r="I28" s="11"/>
      <c r="J28" s="13">
        <f t="shared" si="8"/>
        <v>41183</v>
      </c>
      <c r="K28" s="3">
        <f t="shared" si="10"/>
        <v>219287.6496</v>
      </c>
      <c r="L28" s="3">
        <f t="shared" si="9"/>
        <v>141690.08591765538</v>
      </c>
      <c r="M28" s="8">
        <f t="shared" si="11"/>
        <v>10</v>
      </c>
      <c r="N28" s="8">
        <f t="shared" si="12"/>
        <v>2012</v>
      </c>
      <c r="O28" s="8"/>
      <c r="P28" s="8"/>
      <c r="Q28" s="8"/>
      <c r="W28" s="10" t="s">
        <v>1</v>
      </c>
      <c r="X28" s="9">
        <v>0.2668639713610908</v>
      </c>
      <c r="Y28" s="9">
        <v>1.0501801636082504</v>
      </c>
      <c r="Z28" s="9">
        <v>1.0956960546055623</v>
      </c>
      <c r="AA28" s="9">
        <v>0.85239552576923971</v>
      </c>
      <c r="AB28" s="9">
        <v>0.9753118018350021</v>
      </c>
      <c r="AD28" s="13">
        <f t="shared" si="3"/>
        <v>41275</v>
      </c>
      <c r="AE28" s="3">
        <f t="shared" si="4"/>
        <v>183152.8112</v>
      </c>
      <c r="AF28" s="3">
        <f t="shared" si="5"/>
        <v>164519.62726685591</v>
      </c>
      <c r="AG28" s="8">
        <f t="shared" si="6"/>
        <v>1</v>
      </c>
      <c r="AH28" s="3">
        <f t="shared" si="1"/>
        <v>155078.68748160117</v>
      </c>
      <c r="AI28" s="1">
        <v>1</v>
      </c>
      <c r="AJ28" s="3">
        <f t="shared" si="7"/>
        <v>155078.68748160117</v>
      </c>
    </row>
    <row r="29" spans="5:36" x14ac:dyDescent="0.2">
      <c r="E29" s="2">
        <v>41306</v>
      </c>
      <c r="F29" s="3">
        <v>187973.6476</v>
      </c>
      <c r="G29" s="3"/>
      <c r="H29" s="3">
        <f t="shared" si="2"/>
        <v>187973.6476</v>
      </c>
      <c r="I29" s="11"/>
      <c r="J29" s="13">
        <f t="shared" si="8"/>
        <v>41214</v>
      </c>
      <c r="K29" s="3">
        <f t="shared" si="10"/>
        <v>200319.97720000002</v>
      </c>
      <c r="L29" s="3">
        <f t="shared" si="9"/>
        <v>149382.64876358211</v>
      </c>
      <c r="M29" s="8">
        <f t="shared" si="11"/>
        <v>11</v>
      </c>
      <c r="N29" s="8">
        <f t="shared" si="12"/>
        <v>2012</v>
      </c>
      <c r="O29" s="8"/>
      <c r="P29" s="8"/>
      <c r="Q29" s="8"/>
      <c r="AD29" s="13">
        <f t="shared" si="3"/>
        <v>41306</v>
      </c>
      <c r="AE29" s="3">
        <f t="shared" si="4"/>
        <v>187973.6476</v>
      </c>
      <c r="AF29" s="3">
        <f t="shared" si="5"/>
        <v>172212.19011278078</v>
      </c>
      <c r="AG29" s="8">
        <f t="shared" si="6"/>
        <v>2</v>
      </c>
      <c r="AH29" s="3">
        <f t="shared" si="1"/>
        <v>160383.96751911019</v>
      </c>
      <c r="AI29" s="1">
        <v>1</v>
      </c>
      <c r="AJ29" s="3">
        <f t="shared" si="7"/>
        <v>160383.96751911019</v>
      </c>
    </row>
    <row r="30" spans="5:36" x14ac:dyDescent="0.2">
      <c r="E30" s="2">
        <v>41334</v>
      </c>
      <c r="F30" s="3">
        <v>211419.2028</v>
      </c>
      <c r="G30" s="3"/>
      <c r="H30" s="3">
        <f t="shared" si="2"/>
        <v>211419.2028</v>
      </c>
      <c r="I30" s="11"/>
      <c r="J30" s="13">
        <f t="shared" si="8"/>
        <v>41244</v>
      </c>
      <c r="K30" s="3">
        <f t="shared" si="10"/>
        <v>151410.11720000001</v>
      </c>
      <c r="L30" s="3">
        <f t="shared" si="9"/>
        <v>156827.06442092918</v>
      </c>
      <c r="M30" s="8">
        <f t="shared" si="11"/>
        <v>12</v>
      </c>
      <c r="N30" s="8">
        <f t="shared" si="12"/>
        <v>2012</v>
      </c>
      <c r="O30" s="8"/>
      <c r="P30" s="8"/>
      <c r="Q30" s="8"/>
      <c r="AD30" s="13">
        <f t="shared" si="3"/>
        <v>41334</v>
      </c>
      <c r="AE30" s="3">
        <f t="shared" si="4"/>
        <v>211419.2028</v>
      </c>
      <c r="AF30" s="3">
        <f t="shared" si="5"/>
        <v>179160.31139297225</v>
      </c>
      <c r="AG30" s="8">
        <f t="shared" si="6"/>
        <v>3</v>
      </c>
      <c r="AH30" s="3">
        <f t="shared" si="1"/>
        <v>167804.10083614147</v>
      </c>
      <c r="AI30" s="1">
        <v>1</v>
      </c>
      <c r="AJ30" s="3">
        <f t="shared" si="7"/>
        <v>167804.10083614147</v>
      </c>
    </row>
    <row r="31" spans="5:36" x14ac:dyDescent="0.2">
      <c r="E31" s="2">
        <v>41365</v>
      </c>
      <c r="F31" s="3">
        <v>182408.446</v>
      </c>
      <c r="G31" s="3"/>
      <c r="H31" s="3">
        <f t="shared" si="2"/>
        <v>182408.446</v>
      </c>
      <c r="I31" s="11"/>
      <c r="J31" s="13">
        <f t="shared" si="8"/>
        <v>41275</v>
      </c>
      <c r="K31" s="3">
        <f t="shared" si="10"/>
        <v>183152.8112</v>
      </c>
      <c r="L31" s="3">
        <f t="shared" si="9"/>
        <v>164519.62726685591</v>
      </c>
      <c r="M31" s="8">
        <f t="shared" si="11"/>
        <v>1</v>
      </c>
      <c r="N31" s="8">
        <f t="shared" si="12"/>
        <v>2013</v>
      </c>
      <c r="O31" s="8"/>
      <c r="P31" s="8"/>
      <c r="Q31" s="8"/>
      <c r="W31" s="12"/>
      <c r="AD31" s="13">
        <f t="shared" si="3"/>
        <v>41365</v>
      </c>
      <c r="AE31" s="3">
        <f t="shared" si="4"/>
        <v>182408.446</v>
      </c>
      <c r="AF31" s="3">
        <f t="shared" si="5"/>
        <v>186852.87423889898</v>
      </c>
      <c r="AG31" s="8">
        <f t="shared" si="6"/>
        <v>4</v>
      </c>
      <c r="AH31" s="3">
        <f t="shared" si="1"/>
        <v>161549.87761065908</v>
      </c>
      <c r="AI31" s="1">
        <v>1</v>
      </c>
      <c r="AJ31" s="3">
        <f t="shared" si="7"/>
        <v>161549.87761065908</v>
      </c>
    </row>
    <row r="32" spans="5:36" x14ac:dyDescent="0.2">
      <c r="E32" s="2">
        <v>41395</v>
      </c>
      <c r="F32" s="3">
        <v>205199.27160000001</v>
      </c>
      <c r="G32" s="3"/>
      <c r="H32" s="3">
        <f t="shared" si="2"/>
        <v>205199.27160000001</v>
      </c>
      <c r="I32" s="11"/>
      <c r="J32" s="13">
        <f t="shared" si="8"/>
        <v>41306</v>
      </c>
      <c r="K32" s="3">
        <f t="shared" si="10"/>
        <v>187973.6476</v>
      </c>
      <c r="L32" s="3">
        <f t="shared" si="9"/>
        <v>172212.19011278078</v>
      </c>
      <c r="M32" s="8">
        <f t="shared" si="11"/>
        <v>2</v>
      </c>
      <c r="N32" s="8">
        <f t="shared" si="12"/>
        <v>2013</v>
      </c>
      <c r="O32" s="8"/>
      <c r="P32" s="8"/>
      <c r="Q32" s="8"/>
      <c r="AD32" s="13">
        <f t="shared" si="3"/>
        <v>41395</v>
      </c>
      <c r="AE32" s="3">
        <f t="shared" si="4"/>
        <v>205199.27160000001</v>
      </c>
      <c r="AF32" s="3">
        <f t="shared" si="5"/>
        <v>194297.28989624605</v>
      </c>
      <c r="AG32" s="8">
        <f t="shared" si="6"/>
        <v>5</v>
      </c>
      <c r="AH32" s="3">
        <f t="shared" si="1"/>
        <v>169273.51412448706</v>
      </c>
      <c r="AI32" s="1">
        <v>1</v>
      </c>
      <c r="AJ32" s="3">
        <f t="shared" si="7"/>
        <v>169273.51412448706</v>
      </c>
    </row>
    <row r="33" spans="5:39" x14ac:dyDescent="0.2">
      <c r="E33" s="2">
        <v>41426</v>
      </c>
      <c r="F33" s="3">
        <v>202954.48440000002</v>
      </c>
      <c r="G33" s="3"/>
      <c r="H33" s="3">
        <f t="shared" si="2"/>
        <v>202954.48440000002</v>
      </c>
      <c r="I33" s="11"/>
      <c r="J33" s="13">
        <f t="shared" si="8"/>
        <v>41334</v>
      </c>
      <c r="K33" s="3">
        <f t="shared" si="10"/>
        <v>211419.2028</v>
      </c>
      <c r="L33" s="3">
        <f t="shared" si="9"/>
        <v>179160.31139297225</v>
      </c>
      <c r="M33" s="8">
        <f t="shared" si="11"/>
        <v>3</v>
      </c>
      <c r="N33" s="8">
        <f t="shared" si="12"/>
        <v>2013</v>
      </c>
      <c r="O33" s="8"/>
      <c r="P33" s="8"/>
      <c r="Q33" s="8"/>
      <c r="W33" s="4"/>
      <c r="X33" s="4"/>
      <c r="Y33" s="4"/>
      <c r="Z33" s="4"/>
      <c r="AA33" s="4"/>
      <c r="AB33" s="4"/>
      <c r="AD33" s="13">
        <f t="shared" si="3"/>
        <v>41426</v>
      </c>
      <c r="AE33" s="3">
        <f t="shared" si="4"/>
        <v>202954.48440000002</v>
      </c>
      <c r="AF33" s="3">
        <f t="shared" si="5"/>
        <v>201989.85274217278</v>
      </c>
      <c r="AG33" s="8">
        <f t="shared" si="6"/>
        <v>6</v>
      </c>
      <c r="AH33" s="3">
        <f t="shared" si="1"/>
        <v>180595.63318047189</v>
      </c>
      <c r="AI33" s="1">
        <v>1</v>
      </c>
      <c r="AJ33" s="3">
        <f t="shared" si="7"/>
        <v>180595.63318047189</v>
      </c>
    </row>
    <row r="34" spans="5:39" x14ac:dyDescent="0.2">
      <c r="E34" s="2">
        <v>41456</v>
      </c>
      <c r="F34" s="3">
        <v>241778.39080000002</v>
      </c>
      <c r="G34" s="3"/>
      <c r="H34" s="3">
        <f t="shared" si="2"/>
        <v>241778.39080000002</v>
      </c>
      <c r="I34" s="11"/>
      <c r="J34" s="13">
        <f t="shared" si="8"/>
        <v>41365</v>
      </c>
      <c r="K34" s="3">
        <f t="shared" si="10"/>
        <v>182408.446</v>
      </c>
      <c r="L34" s="3">
        <f t="shared" si="9"/>
        <v>186852.87423889898</v>
      </c>
      <c r="M34" s="8">
        <f t="shared" si="11"/>
        <v>4</v>
      </c>
      <c r="N34" s="8">
        <f t="shared" si="12"/>
        <v>2013</v>
      </c>
      <c r="O34" s="8"/>
      <c r="P34" s="8"/>
      <c r="Q34" s="8"/>
      <c r="W34" s="10"/>
      <c r="X34" s="3"/>
      <c r="Y34" s="3"/>
      <c r="Z34" s="3"/>
      <c r="AA34" s="3"/>
      <c r="AB34" s="9"/>
      <c r="AD34" s="13">
        <f t="shared" si="3"/>
        <v>41456</v>
      </c>
      <c r="AE34" s="3">
        <f t="shared" si="4"/>
        <v>241778.39080000002</v>
      </c>
      <c r="AF34" s="3">
        <f t="shared" si="5"/>
        <v>209434.26839951985</v>
      </c>
      <c r="AG34" s="8">
        <f t="shared" si="6"/>
        <v>7</v>
      </c>
      <c r="AH34" s="3">
        <f t="shared" si="1"/>
        <v>222206.62614782722</v>
      </c>
      <c r="AI34" s="1">
        <v>1</v>
      </c>
      <c r="AJ34" s="3">
        <f t="shared" si="7"/>
        <v>222206.62614782722</v>
      </c>
    </row>
    <row r="35" spans="5:39" x14ac:dyDescent="0.2">
      <c r="E35" s="2">
        <v>41487</v>
      </c>
      <c r="F35" s="3">
        <v>269397.84720000002</v>
      </c>
      <c r="G35" s="3">
        <v>-10000</v>
      </c>
      <c r="H35" s="3">
        <f t="shared" si="2"/>
        <v>259397.84720000002</v>
      </c>
      <c r="I35" s="11"/>
      <c r="J35" s="13">
        <f t="shared" si="8"/>
        <v>41395</v>
      </c>
      <c r="K35" s="3">
        <f t="shared" si="10"/>
        <v>205199.27160000001</v>
      </c>
      <c r="L35" s="3">
        <f t="shared" si="9"/>
        <v>194297.28989624605</v>
      </c>
      <c r="M35" s="8">
        <f t="shared" si="11"/>
        <v>5</v>
      </c>
      <c r="N35" s="8">
        <f t="shared" si="12"/>
        <v>2013</v>
      </c>
      <c r="O35" s="8"/>
      <c r="P35" s="8"/>
      <c r="Q35" s="8"/>
      <c r="W35" s="10"/>
      <c r="X35" s="3"/>
      <c r="Y35" s="3"/>
      <c r="Z35" s="3"/>
      <c r="AA35" s="3"/>
      <c r="AB35" s="9"/>
      <c r="AD35" s="13">
        <f t="shared" si="3"/>
        <v>41487</v>
      </c>
      <c r="AE35" s="3">
        <f t="shared" si="4"/>
        <v>259397.84720000002</v>
      </c>
      <c r="AF35" s="3">
        <f t="shared" si="5"/>
        <v>217126.83124544658</v>
      </c>
      <c r="AG35" s="8">
        <f t="shared" si="6"/>
        <v>8</v>
      </c>
      <c r="AH35" s="3">
        <f t="shared" si="1"/>
        <v>228503.05579351948</v>
      </c>
      <c r="AI35" s="1">
        <v>1</v>
      </c>
      <c r="AJ35" s="3">
        <f t="shared" si="7"/>
        <v>228503.05579351948</v>
      </c>
    </row>
    <row r="36" spans="5:39" x14ac:dyDescent="0.2">
      <c r="E36" s="2">
        <v>41518</v>
      </c>
      <c r="F36" s="3">
        <v>285914.18080000003</v>
      </c>
      <c r="G36" s="3">
        <v>-45000</v>
      </c>
      <c r="H36" s="3">
        <f t="shared" si="2"/>
        <v>240914.18080000003</v>
      </c>
      <c r="I36" s="11"/>
      <c r="J36" s="13">
        <f t="shared" si="8"/>
        <v>41426</v>
      </c>
      <c r="K36" s="3">
        <f t="shared" si="10"/>
        <v>202954.48440000002</v>
      </c>
      <c r="L36" s="3">
        <f t="shared" si="9"/>
        <v>201989.85274217278</v>
      </c>
      <c r="M36" s="8">
        <f t="shared" si="11"/>
        <v>6</v>
      </c>
      <c r="N36" s="8">
        <f t="shared" si="12"/>
        <v>2013</v>
      </c>
      <c r="O36" s="8"/>
      <c r="P36" s="8"/>
      <c r="Q36" s="8"/>
      <c r="W36" s="12" t="s">
        <v>10</v>
      </c>
      <c r="X36" s="14" t="s">
        <v>8</v>
      </c>
      <c r="Y36" s="3"/>
      <c r="Z36" s="3"/>
      <c r="AA36" s="3"/>
      <c r="AB36" s="9"/>
      <c r="AD36" s="13">
        <f t="shared" si="3"/>
        <v>41518</v>
      </c>
      <c r="AE36" s="3">
        <f t="shared" si="4"/>
        <v>240914.18080000003</v>
      </c>
      <c r="AF36" s="3">
        <f t="shared" si="5"/>
        <v>224819.39409137145</v>
      </c>
      <c r="AG36" s="8">
        <f t="shared" si="6"/>
        <v>9</v>
      </c>
      <c r="AH36" s="3">
        <f t="shared" si="1"/>
        <v>277030.22788826702</v>
      </c>
      <c r="AI36" s="1">
        <v>1</v>
      </c>
      <c r="AJ36" s="3">
        <f t="shared" si="7"/>
        <v>277030.22788826702</v>
      </c>
    </row>
    <row r="37" spans="5:39" x14ac:dyDescent="0.2">
      <c r="E37" s="2">
        <v>41548</v>
      </c>
      <c r="F37" s="3">
        <v>373511.54519999999</v>
      </c>
      <c r="G37" s="3">
        <v>-80000</v>
      </c>
      <c r="H37" s="3">
        <f t="shared" si="2"/>
        <v>293511.54519999999</v>
      </c>
      <c r="I37" s="11"/>
      <c r="J37" s="13">
        <f t="shared" si="8"/>
        <v>41456</v>
      </c>
      <c r="K37" s="3">
        <f t="shared" si="10"/>
        <v>241778.39080000002</v>
      </c>
      <c r="L37" s="3">
        <f t="shared" si="9"/>
        <v>209434.26839951985</v>
      </c>
      <c r="M37" s="8">
        <f t="shared" si="11"/>
        <v>7</v>
      </c>
      <c r="N37" s="8">
        <f t="shared" si="12"/>
        <v>2013</v>
      </c>
      <c r="O37" s="8"/>
      <c r="P37" s="8"/>
      <c r="Q37" s="8"/>
      <c r="W37" s="10">
        <f>W16</f>
        <v>1</v>
      </c>
      <c r="X37" s="9">
        <f>AB16/SUM(AB$16:AB$27)*12</f>
        <v>0.94261511564245626</v>
      </c>
      <c r="Y37" s="3"/>
      <c r="Z37" s="3"/>
      <c r="AA37" s="3"/>
      <c r="AB37" s="9"/>
      <c r="AD37" s="13">
        <f t="shared" si="3"/>
        <v>41548</v>
      </c>
      <c r="AE37" s="3">
        <f t="shared" si="4"/>
        <v>293511.54519999999</v>
      </c>
      <c r="AF37" s="3">
        <f t="shared" si="5"/>
        <v>232263.80974872038</v>
      </c>
      <c r="AG37" s="8">
        <f t="shared" si="6"/>
        <v>10</v>
      </c>
      <c r="AH37" s="3">
        <f t="shared" si="1"/>
        <v>288177.23669908341</v>
      </c>
      <c r="AI37" s="1">
        <v>1</v>
      </c>
      <c r="AJ37" s="3">
        <f t="shared" si="7"/>
        <v>288177.23669908341</v>
      </c>
    </row>
    <row r="38" spans="5:39" x14ac:dyDescent="0.2">
      <c r="E38" s="2">
        <v>41579</v>
      </c>
      <c r="F38" s="3">
        <v>330731.98080000002</v>
      </c>
      <c r="G38" s="3">
        <v>-20000</v>
      </c>
      <c r="H38" s="3">
        <f t="shared" si="2"/>
        <v>310731.98080000002</v>
      </c>
      <c r="I38" s="11"/>
      <c r="J38" s="13">
        <f t="shared" si="8"/>
        <v>41487</v>
      </c>
      <c r="K38" s="3">
        <f t="shared" si="10"/>
        <v>259397.84720000002</v>
      </c>
      <c r="L38" s="3">
        <f t="shared" si="9"/>
        <v>217126.83124544658</v>
      </c>
      <c r="M38" s="8">
        <f t="shared" si="11"/>
        <v>8</v>
      </c>
      <c r="N38" s="8">
        <f t="shared" si="12"/>
        <v>2013</v>
      </c>
      <c r="O38" s="8"/>
      <c r="P38" s="8"/>
      <c r="Q38" s="8"/>
      <c r="W38" s="10">
        <f t="shared" ref="W38:W48" si="13">W17</f>
        <v>2</v>
      </c>
      <c r="X38" s="9">
        <f t="shared" ref="X38:X48" si="14">AB17/SUM(AB$16:AB$27)*12</f>
        <v>0.93131599693422196</v>
      </c>
      <c r="Y38" s="3"/>
      <c r="Z38" s="3"/>
      <c r="AA38" s="3"/>
      <c r="AB38" s="9"/>
      <c r="AD38" s="13">
        <f t="shared" si="3"/>
        <v>41579</v>
      </c>
      <c r="AE38" s="3">
        <f t="shared" si="4"/>
        <v>310731.98080000002</v>
      </c>
      <c r="AF38" s="3">
        <f t="shared" si="5"/>
        <v>239956.37259464525</v>
      </c>
      <c r="AG38" s="8">
        <f t="shared" si="6"/>
        <v>11</v>
      </c>
      <c r="AH38" s="3">
        <f t="shared" si="1"/>
        <v>288213.26130222331</v>
      </c>
      <c r="AI38" s="1">
        <v>1</v>
      </c>
      <c r="AJ38" s="3">
        <f t="shared" si="7"/>
        <v>288213.26130222331</v>
      </c>
    </row>
    <row r="39" spans="5:39" x14ac:dyDescent="0.2">
      <c r="E39" s="2">
        <v>41609</v>
      </c>
      <c r="F39" s="3">
        <v>186964.27280000001</v>
      </c>
      <c r="G39" s="3"/>
      <c r="H39" s="3">
        <f t="shared" si="2"/>
        <v>186964.27280000001</v>
      </c>
      <c r="I39" s="11"/>
      <c r="J39" s="13">
        <f t="shared" si="8"/>
        <v>41518</v>
      </c>
      <c r="K39" s="3">
        <f t="shared" si="10"/>
        <v>240914.18080000003</v>
      </c>
      <c r="L39" s="3">
        <f t="shared" si="9"/>
        <v>224819.39409137145</v>
      </c>
      <c r="M39" s="8">
        <f t="shared" si="11"/>
        <v>9</v>
      </c>
      <c r="N39" s="8">
        <f t="shared" si="12"/>
        <v>2013</v>
      </c>
      <c r="O39" s="8"/>
      <c r="P39" s="8"/>
      <c r="Q39" s="8"/>
      <c r="W39" s="10">
        <f t="shared" si="13"/>
        <v>3</v>
      </c>
      <c r="X39" s="9">
        <f t="shared" si="14"/>
        <v>0.93661425084307903</v>
      </c>
      <c r="Y39" s="3"/>
      <c r="Z39" s="3"/>
      <c r="AA39" s="3"/>
      <c r="AB39" s="9"/>
      <c r="AD39" s="13">
        <f t="shared" si="3"/>
        <v>41609</v>
      </c>
      <c r="AE39" s="3">
        <f t="shared" si="4"/>
        <v>186964.27280000001</v>
      </c>
      <c r="AF39" s="3">
        <f t="shared" si="5"/>
        <v>247400.78825199418</v>
      </c>
      <c r="AG39" s="8">
        <f t="shared" si="6"/>
        <v>12</v>
      </c>
      <c r="AH39" s="3">
        <f t="shared" si="1"/>
        <v>191024.69809379798</v>
      </c>
      <c r="AI39" s="1">
        <v>1</v>
      </c>
      <c r="AJ39" s="3">
        <f t="shared" si="7"/>
        <v>191024.69809379798</v>
      </c>
    </row>
    <row r="40" spans="5:39" x14ac:dyDescent="0.2">
      <c r="E40" s="2">
        <v>41640</v>
      </c>
      <c r="F40" s="3">
        <v>238637.2476</v>
      </c>
      <c r="G40" s="3"/>
      <c r="H40" s="3">
        <f t="shared" si="2"/>
        <v>238637.2476</v>
      </c>
      <c r="I40" s="11"/>
      <c r="J40" s="13">
        <f t="shared" si="8"/>
        <v>41548</v>
      </c>
      <c r="K40" s="3">
        <f t="shared" si="10"/>
        <v>293511.54519999999</v>
      </c>
      <c r="L40" s="3">
        <f t="shared" si="9"/>
        <v>232263.80974872038</v>
      </c>
      <c r="M40" s="8">
        <f t="shared" si="11"/>
        <v>10</v>
      </c>
      <c r="N40" s="8">
        <f t="shared" si="12"/>
        <v>2013</v>
      </c>
      <c r="O40" s="8"/>
      <c r="P40" s="8"/>
      <c r="Q40" s="8"/>
      <c r="W40" s="10">
        <f t="shared" si="13"/>
        <v>4</v>
      </c>
      <c r="X40" s="9">
        <f t="shared" si="14"/>
        <v>0.86458331598427007</v>
      </c>
      <c r="Y40" s="3"/>
      <c r="Z40" s="3"/>
      <c r="AA40" s="3"/>
      <c r="AB40" s="9"/>
      <c r="AD40" s="13">
        <f t="shared" si="3"/>
        <v>41640</v>
      </c>
      <c r="AE40" s="3">
        <f t="shared" si="4"/>
        <v>238637.2476</v>
      </c>
      <c r="AF40" s="3">
        <f t="shared" si="5"/>
        <v>255093.35109791905</v>
      </c>
      <c r="AG40" s="8">
        <f t="shared" si="6"/>
        <v>1</v>
      </c>
      <c r="AH40" s="3">
        <f t="shared" si="1"/>
        <v>240454.84864478666</v>
      </c>
      <c r="AI40" s="1">
        <v>1</v>
      </c>
      <c r="AJ40" s="3">
        <f t="shared" si="7"/>
        <v>240454.84864478666</v>
      </c>
      <c r="AL40" s="13">
        <v>41852</v>
      </c>
      <c r="AM40" s="1">
        <v>0</v>
      </c>
    </row>
    <row r="41" spans="5:39" x14ac:dyDescent="0.2">
      <c r="E41" s="2">
        <v>41671</v>
      </c>
      <c r="F41" s="3">
        <v>243313.88760000002</v>
      </c>
      <c r="G41" s="3"/>
      <c r="H41" s="3">
        <f>F41+G41</f>
        <v>243313.88760000002</v>
      </c>
      <c r="I41" s="11"/>
      <c r="J41" s="13">
        <f t="shared" si="8"/>
        <v>41579</v>
      </c>
      <c r="K41" s="3">
        <f t="shared" si="10"/>
        <v>310731.98080000002</v>
      </c>
      <c r="L41" s="3">
        <f t="shared" si="9"/>
        <v>239956.37259464525</v>
      </c>
      <c r="M41" s="8">
        <f t="shared" si="11"/>
        <v>11</v>
      </c>
      <c r="N41" s="8">
        <f t="shared" si="12"/>
        <v>2013</v>
      </c>
      <c r="O41" s="8"/>
      <c r="P41" s="8"/>
      <c r="Q41" s="8"/>
      <c r="W41" s="10">
        <f t="shared" si="13"/>
        <v>5</v>
      </c>
      <c r="X41" s="9">
        <f t="shared" si="14"/>
        <v>0.87120882753886286</v>
      </c>
      <c r="Y41" s="3"/>
      <c r="Z41" s="3"/>
      <c r="AA41" s="3"/>
      <c r="AB41" s="9"/>
      <c r="AD41" s="13">
        <f t="shared" si="3"/>
        <v>41671</v>
      </c>
      <c r="AE41" s="3">
        <f t="shared" si="4"/>
        <v>243313.88760000002</v>
      </c>
      <c r="AF41" s="3">
        <f t="shared" si="5"/>
        <v>262785.91394384578</v>
      </c>
      <c r="AG41" s="8">
        <f t="shared" si="6"/>
        <v>2</v>
      </c>
      <c r="AH41" s="3">
        <f t="shared" si="1"/>
        <v>244736.72542488339</v>
      </c>
      <c r="AI41" s="1">
        <v>1</v>
      </c>
      <c r="AJ41" s="3">
        <f t="shared" si="7"/>
        <v>244736.72542488339</v>
      </c>
      <c r="AL41" s="13">
        <v>41852</v>
      </c>
      <c r="AM41" s="1">
        <v>500000</v>
      </c>
    </row>
    <row r="42" spans="5:39" x14ac:dyDescent="0.2">
      <c r="E42" s="2">
        <v>41699</v>
      </c>
      <c r="F42" s="3">
        <v>219805.97720000002</v>
      </c>
      <c r="G42" s="3"/>
      <c r="H42" s="3">
        <f t="shared" si="2"/>
        <v>219805.97720000002</v>
      </c>
      <c r="I42" s="11"/>
      <c r="J42" s="13">
        <f t="shared" si="8"/>
        <v>41609</v>
      </c>
      <c r="K42" s="3">
        <f t="shared" si="10"/>
        <v>186964.27280000001</v>
      </c>
      <c r="L42" s="3">
        <f t="shared" si="9"/>
        <v>247400.78825199418</v>
      </c>
      <c r="M42" s="8">
        <f t="shared" si="11"/>
        <v>12</v>
      </c>
      <c r="N42" s="8">
        <f t="shared" si="12"/>
        <v>2013</v>
      </c>
      <c r="O42" s="8"/>
      <c r="P42" s="8"/>
      <c r="Q42" s="8"/>
      <c r="W42" s="10">
        <f t="shared" si="13"/>
        <v>6</v>
      </c>
      <c r="X42" s="9">
        <f t="shared" si="14"/>
        <v>0.89408270132753032</v>
      </c>
      <c r="Y42" s="3"/>
      <c r="Z42" s="3"/>
      <c r="AA42" s="3"/>
      <c r="AB42" s="9"/>
      <c r="AD42" s="13">
        <f t="shared" si="3"/>
        <v>41699</v>
      </c>
      <c r="AE42" s="3">
        <f t="shared" si="4"/>
        <v>219805.97720000002</v>
      </c>
      <c r="AF42" s="3">
        <f t="shared" si="5"/>
        <v>269734.03522403724</v>
      </c>
      <c r="AG42" s="8">
        <f t="shared" si="6"/>
        <v>3</v>
      </c>
      <c r="AH42" s="3">
        <f t="shared" si="1"/>
        <v>252636.74132824232</v>
      </c>
      <c r="AI42" s="1">
        <v>1</v>
      </c>
      <c r="AJ42" s="3">
        <f t="shared" si="7"/>
        <v>252636.74132824232</v>
      </c>
    </row>
    <row r="43" spans="5:39" x14ac:dyDescent="0.2">
      <c r="E43" s="2">
        <v>41730</v>
      </c>
      <c r="F43" s="3">
        <v>235028.44040000002</v>
      </c>
      <c r="G43" s="3"/>
      <c r="H43" s="3">
        <f t="shared" si="2"/>
        <v>235028.44040000002</v>
      </c>
      <c r="I43" s="11"/>
      <c r="J43" s="13">
        <f t="shared" si="8"/>
        <v>41640</v>
      </c>
      <c r="K43" s="3">
        <f t="shared" si="10"/>
        <v>238637.2476</v>
      </c>
      <c r="L43" s="3">
        <f t="shared" si="9"/>
        <v>255093.35109791905</v>
      </c>
      <c r="M43" s="8">
        <f t="shared" si="11"/>
        <v>1</v>
      </c>
      <c r="N43" s="8">
        <f t="shared" si="12"/>
        <v>2014</v>
      </c>
      <c r="O43" s="8"/>
      <c r="P43" s="8"/>
      <c r="Q43" s="8"/>
      <c r="W43" s="10">
        <f t="shared" si="13"/>
        <v>7</v>
      </c>
      <c r="X43" s="9">
        <f t="shared" si="14"/>
        <v>1.0609850424475074</v>
      </c>
      <c r="Y43" s="3"/>
      <c r="Z43" s="3"/>
      <c r="AA43" s="3"/>
      <c r="AB43" s="9"/>
      <c r="AD43" s="13">
        <f t="shared" si="3"/>
        <v>41730</v>
      </c>
      <c r="AE43" s="3">
        <f t="shared" si="4"/>
        <v>235028.44040000002</v>
      </c>
      <c r="AF43" s="3">
        <f t="shared" si="5"/>
        <v>277426.59806996211</v>
      </c>
      <c r="AG43" s="8">
        <f t="shared" si="6"/>
        <v>4</v>
      </c>
      <c r="AH43" s="3">
        <f t="shared" si="1"/>
        <v>239858.40810156314</v>
      </c>
      <c r="AI43" s="1">
        <v>1</v>
      </c>
      <c r="AJ43" s="3">
        <f t="shared" si="7"/>
        <v>239858.40810156314</v>
      </c>
    </row>
    <row r="44" spans="5:39" x14ac:dyDescent="0.2">
      <c r="E44" s="2">
        <v>41760</v>
      </c>
      <c r="F44" s="3">
        <v>215117.64560000002</v>
      </c>
      <c r="G44" s="3"/>
      <c r="H44" s="3">
        <f t="shared" si="2"/>
        <v>215117.64560000002</v>
      </c>
      <c r="I44" s="11"/>
      <c r="J44" s="13">
        <f t="shared" si="8"/>
        <v>41671</v>
      </c>
      <c r="K44" s="3">
        <f t="shared" si="10"/>
        <v>243313.88760000002</v>
      </c>
      <c r="L44" s="3">
        <f t="shared" si="9"/>
        <v>262785.91394384578</v>
      </c>
      <c r="M44" s="8">
        <f t="shared" si="11"/>
        <v>2</v>
      </c>
      <c r="N44" s="8">
        <f t="shared" si="12"/>
        <v>2014</v>
      </c>
      <c r="O44" s="8"/>
      <c r="P44" s="8"/>
      <c r="Q44" s="8"/>
      <c r="W44" s="10">
        <f t="shared" si="13"/>
        <v>8</v>
      </c>
      <c r="X44" s="9">
        <f t="shared" si="14"/>
        <v>1.0523943746740949</v>
      </c>
      <c r="Y44" s="3"/>
      <c r="Z44" s="3"/>
      <c r="AA44" s="3"/>
      <c r="AB44" s="9"/>
      <c r="AD44" s="13">
        <f t="shared" si="3"/>
        <v>41760</v>
      </c>
      <c r="AE44" s="3">
        <f t="shared" si="4"/>
        <v>215117.64560000002</v>
      </c>
      <c r="AF44" s="3">
        <f t="shared" si="5"/>
        <v>284871.01372730918</v>
      </c>
      <c r="AG44" s="8">
        <f t="shared" si="6"/>
        <v>5</v>
      </c>
      <c r="AH44" s="3">
        <f t="shared" si="1"/>
        <v>248182.14186917635</v>
      </c>
      <c r="AI44" s="1">
        <v>1</v>
      </c>
      <c r="AJ44" s="3">
        <f t="shared" si="7"/>
        <v>248182.14186917635</v>
      </c>
    </row>
    <row r="45" spans="5:39" x14ac:dyDescent="0.2">
      <c r="E45" s="2">
        <v>41791</v>
      </c>
      <c r="F45" s="3">
        <v>226435.11440000002</v>
      </c>
      <c r="G45" s="3"/>
      <c r="H45" s="3">
        <f t="shared" si="2"/>
        <v>226435.11440000002</v>
      </c>
      <c r="I45" s="11"/>
      <c r="J45" s="13">
        <f t="shared" si="8"/>
        <v>41699</v>
      </c>
      <c r="K45" s="3">
        <f t="shared" si="10"/>
        <v>219805.97720000002</v>
      </c>
      <c r="L45" s="3">
        <f t="shared" si="9"/>
        <v>269734.03522403724</v>
      </c>
      <c r="M45" s="8">
        <f t="shared" si="11"/>
        <v>3</v>
      </c>
      <c r="N45" s="8">
        <f t="shared" si="12"/>
        <v>2014</v>
      </c>
      <c r="O45" s="8"/>
      <c r="P45" s="8"/>
      <c r="Q45" s="8"/>
      <c r="W45" s="10">
        <f t="shared" si="13"/>
        <v>9</v>
      </c>
      <c r="X45" s="9">
        <f t="shared" si="14"/>
        <v>1.2322345632498055</v>
      </c>
      <c r="Y45" s="3"/>
      <c r="Z45" s="3"/>
      <c r="AA45" s="3"/>
      <c r="AB45" s="9"/>
      <c r="AD45" s="13">
        <f t="shared" si="3"/>
        <v>41791</v>
      </c>
      <c r="AE45" s="3">
        <f t="shared" si="4"/>
        <v>226435.11440000002</v>
      </c>
      <c r="AF45" s="3">
        <f t="shared" si="5"/>
        <v>292563.57657323591</v>
      </c>
      <c r="AG45" s="8">
        <f t="shared" si="6"/>
        <v>6</v>
      </c>
      <c r="AH45" s="3">
        <f t="shared" si="1"/>
        <v>261576.03285264253</v>
      </c>
      <c r="AI45" s="1">
        <v>1</v>
      </c>
      <c r="AJ45" s="3">
        <f t="shared" si="7"/>
        <v>261576.03285264253</v>
      </c>
    </row>
    <row r="46" spans="5:39" x14ac:dyDescent="0.2">
      <c r="E46" s="2">
        <v>41821</v>
      </c>
      <c r="F46" s="3">
        <v>280902.38160000002</v>
      </c>
      <c r="G46" s="3"/>
      <c r="H46" s="3">
        <f t="shared" si="2"/>
        <v>280902.38160000002</v>
      </c>
      <c r="I46" s="11"/>
      <c r="J46" s="13">
        <f t="shared" si="8"/>
        <v>41730</v>
      </c>
      <c r="K46" s="3">
        <f t="shared" si="10"/>
        <v>235028.44040000002</v>
      </c>
      <c r="L46" s="3">
        <f t="shared" si="9"/>
        <v>277426.59806996211</v>
      </c>
      <c r="M46" s="8">
        <f t="shared" si="11"/>
        <v>4</v>
      </c>
      <c r="N46" s="8">
        <f t="shared" si="12"/>
        <v>2014</v>
      </c>
      <c r="O46" s="8"/>
      <c r="P46" s="8"/>
      <c r="Q46" s="8"/>
      <c r="W46" s="10">
        <f t="shared" si="13"/>
        <v>10</v>
      </c>
      <c r="X46" s="9">
        <f t="shared" si="14"/>
        <v>1.2407324111787117</v>
      </c>
      <c r="AD46" s="13">
        <f t="shared" si="3"/>
        <v>41821</v>
      </c>
      <c r="AE46" s="3">
        <f t="shared" si="4"/>
        <v>280902.38160000002</v>
      </c>
      <c r="AF46" s="3">
        <f t="shared" si="5"/>
        <v>300007.99223058298</v>
      </c>
      <c r="AG46" s="8">
        <f t="shared" si="6"/>
        <v>7</v>
      </c>
      <c r="AH46" s="3">
        <f t="shared" si="1"/>
        <v>318303.99237135652</v>
      </c>
      <c r="AI46" s="1">
        <v>1</v>
      </c>
      <c r="AJ46" s="3">
        <f t="shared" si="7"/>
        <v>318303.99237135652</v>
      </c>
    </row>
    <row r="47" spans="5:39" x14ac:dyDescent="0.2">
      <c r="E47" s="2">
        <v>41852</v>
      </c>
      <c r="F47" s="3">
        <v>258805.25760000001</v>
      </c>
      <c r="G47" s="3"/>
      <c r="H47" s="3">
        <f t="shared" si="2"/>
        <v>258805.25760000001</v>
      </c>
      <c r="I47" s="11"/>
      <c r="J47" s="13">
        <f t="shared" si="8"/>
        <v>41760</v>
      </c>
      <c r="K47" s="3">
        <f t="shared" si="10"/>
        <v>215117.64560000002</v>
      </c>
      <c r="L47" s="3">
        <f t="shared" si="9"/>
        <v>284871.01372730918</v>
      </c>
      <c r="M47" s="8">
        <f t="shared" si="11"/>
        <v>5</v>
      </c>
      <c r="N47" s="8">
        <f t="shared" si="12"/>
        <v>2014</v>
      </c>
      <c r="O47" s="8"/>
      <c r="P47" s="8"/>
      <c r="Q47" s="8"/>
      <c r="W47" s="10">
        <f t="shared" si="13"/>
        <v>11</v>
      </c>
      <c r="X47" s="9">
        <f t="shared" si="14"/>
        <v>1.2011069270041754</v>
      </c>
      <c r="AD47" s="13">
        <f t="shared" si="3"/>
        <v>41852</v>
      </c>
      <c r="AE47" s="3">
        <f t="shared" si="4"/>
        <v>258805.25760000001</v>
      </c>
      <c r="AF47" s="3">
        <f t="shared" si="5"/>
        <v>307700.55507650971</v>
      </c>
      <c r="AG47" s="8">
        <f t="shared" si="6"/>
        <v>8</v>
      </c>
      <c r="AH47" s="3">
        <f t="shared" si="1"/>
        <v>323822.33324661537</v>
      </c>
      <c r="AI47" s="1">
        <v>1</v>
      </c>
      <c r="AJ47" s="3">
        <f t="shared" si="7"/>
        <v>323822.33324661537</v>
      </c>
    </row>
    <row r="48" spans="5:39" x14ac:dyDescent="0.2">
      <c r="F48" s="3"/>
      <c r="G48" s="3"/>
      <c r="H48" s="3"/>
      <c r="I48" s="11"/>
      <c r="J48" s="13">
        <f t="shared" si="8"/>
        <v>41791</v>
      </c>
      <c r="K48" s="3">
        <f t="shared" si="10"/>
        <v>226435.11440000002</v>
      </c>
      <c r="L48" s="3">
        <f t="shared" si="9"/>
        <v>292563.57657323591</v>
      </c>
      <c r="M48" s="8">
        <f t="shared" si="11"/>
        <v>6</v>
      </c>
      <c r="N48" s="8">
        <f t="shared" si="12"/>
        <v>2014</v>
      </c>
      <c r="O48" s="8"/>
      <c r="P48" s="8"/>
      <c r="Q48" s="8"/>
      <c r="W48" s="10">
        <f t="shared" si="13"/>
        <v>12</v>
      </c>
      <c r="X48" s="9">
        <f t="shared" si="14"/>
        <v>0.77212647317528593</v>
      </c>
      <c r="AD48" s="16">
        <v>41883</v>
      </c>
      <c r="AF48" s="14">
        <f t="shared" ref="AF48:AF59" si="15">AD48*$J$13+$K$13</f>
        <v>315393.11792243458</v>
      </c>
      <c r="AG48" s="4">
        <f>MONTH(AD48)</f>
        <v>9</v>
      </c>
      <c r="AH48" s="14">
        <f t="shared" si="1"/>
        <v>388638.30091514561</v>
      </c>
      <c r="AI48" s="1">
        <v>1</v>
      </c>
      <c r="AJ48" s="14">
        <f t="shared" si="7"/>
        <v>388638.30091514561</v>
      </c>
    </row>
    <row r="49" spans="6:36" x14ac:dyDescent="0.2">
      <c r="F49" s="3"/>
      <c r="G49" s="3"/>
      <c r="H49" s="3"/>
      <c r="I49" s="11"/>
      <c r="J49" s="13">
        <f t="shared" si="8"/>
        <v>41821</v>
      </c>
      <c r="K49" s="3">
        <f t="shared" si="10"/>
        <v>280902.38160000002</v>
      </c>
      <c r="L49" s="3">
        <f t="shared" si="9"/>
        <v>300007.99223058298</v>
      </c>
      <c r="M49" s="8">
        <f t="shared" si="11"/>
        <v>7</v>
      </c>
      <c r="N49" s="8">
        <f t="shared" si="12"/>
        <v>2014</v>
      </c>
      <c r="O49" s="8"/>
      <c r="P49" s="8"/>
      <c r="Q49" s="8"/>
      <c r="W49" s="10"/>
      <c r="X49" s="9"/>
      <c r="AD49" s="16">
        <v>41913</v>
      </c>
      <c r="AF49" s="14">
        <f t="shared" si="15"/>
        <v>322837.53357978351</v>
      </c>
      <c r="AG49" s="4">
        <f t="shared" ref="AG49:AG59" si="16">MONTH(AD49)</f>
        <v>10</v>
      </c>
      <c r="AH49" s="14">
        <f t="shared" ref="AH49:AH59" si="17">AF49*VLOOKUP(AG49,$W$37:$X$48,2,FALSE)</f>
        <v>400554.99145743309</v>
      </c>
      <c r="AI49" s="1">
        <v>1</v>
      </c>
      <c r="AJ49" s="14">
        <f t="shared" si="7"/>
        <v>400554.99145743309</v>
      </c>
    </row>
    <row r="50" spans="6:36" x14ac:dyDescent="0.2">
      <c r="J50" s="13">
        <f t="shared" si="8"/>
        <v>41852</v>
      </c>
      <c r="K50" s="3">
        <f t="shared" si="10"/>
        <v>258805.25760000001</v>
      </c>
      <c r="L50" s="3">
        <f t="shared" si="9"/>
        <v>307700.55507650971</v>
      </c>
      <c r="M50" s="8">
        <f t="shared" si="11"/>
        <v>8</v>
      </c>
      <c r="N50" s="8">
        <f t="shared" si="12"/>
        <v>2014</v>
      </c>
      <c r="O50" s="8"/>
      <c r="P50" s="8"/>
      <c r="Q50" s="8"/>
      <c r="W50" s="10"/>
      <c r="X50" s="9">
        <f>SUM(X37:X48)</f>
        <v>12.000000000000002</v>
      </c>
      <c r="AD50" s="16">
        <v>41944</v>
      </c>
      <c r="AF50" s="14">
        <f t="shared" si="15"/>
        <v>330530.09642570838</v>
      </c>
      <c r="AG50" s="4">
        <f t="shared" si="16"/>
        <v>11</v>
      </c>
      <c r="AH50" s="14">
        <f t="shared" si="17"/>
        <v>397001.9884002764</v>
      </c>
      <c r="AI50" s="1">
        <v>1</v>
      </c>
      <c r="AJ50" s="14">
        <f t="shared" si="7"/>
        <v>397001.9884002764</v>
      </c>
    </row>
    <row r="51" spans="6:36" x14ac:dyDescent="0.2">
      <c r="J51" s="2"/>
      <c r="K51" s="3"/>
      <c r="L51" s="3"/>
      <c r="M51" s="3"/>
      <c r="N51" s="3"/>
      <c r="O51" s="3"/>
      <c r="P51" s="3"/>
      <c r="Q51" s="3"/>
      <c r="AD51" s="16">
        <v>41974</v>
      </c>
      <c r="AF51" s="14">
        <f t="shared" si="15"/>
        <v>337974.51208305731</v>
      </c>
      <c r="AG51" s="4">
        <f t="shared" si="16"/>
        <v>12</v>
      </c>
      <c r="AH51" s="14">
        <f t="shared" si="17"/>
        <v>260959.0680378291</v>
      </c>
      <c r="AI51" s="1">
        <v>1</v>
      </c>
      <c r="AJ51" s="14">
        <f t="shared" si="7"/>
        <v>260959.0680378291</v>
      </c>
    </row>
    <row r="52" spans="6:36" x14ac:dyDescent="0.2">
      <c r="J52" s="2"/>
      <c r="K52" s="3"/>
      <c r="L52" s="3"/>
      <c r="M52" s="3"/>
      <c r="N52" s="3"/>
      <c r="O52" s="3"/>
      <c r="P52" s="3"/>
      <c r="Q52" s="3"/>
      <c r="AD52" s="16">
        <v>42005</v>
      </c>
      <c r="AF52" s="14">
        <f t="shared" si="15"/>
        <v>345667.07492898218</v>
      </c>
      <c r="AG52" s="4">
        <f t="shared" si="16"/>
        <v>1</v>
      </c>
      <c r="AH52" s="14">
        <f t="shared" si="17"/>
        <v>325831.00980797212</v>
      </c>
      <c r="AI52" s="1">
        <v>1.1000000000000001</v>
      </c>
      <c r="AJ52" s="14">
        <f t="shared" si="7"/>
        <v>358414.11078876938</v>
      </c>
    </row>
    <row r="53" spans="6:36" x14ac:dyDescent="0.2">
      <c r="AD53" s="16">
        <v>42036</v>
      </c>
      <c r="AF53" s="14">
        <f t="shared" si="15"/>
        <v>353359.63777490892</v>
      </c>
      <c r="AG53" s="4">
        <f t="shared" si="16"/>
        <v>2</v>
      </c>
      <c r="AH53" s="14">
        <f t="shared" si="17"/>
        <v>329089.48333065485</v>
      </c>
      <c r="AI53" s="1">
        <v>1.1000000000000001</v>
      </c>
      <c r="AJ53" s="14">
        <f t="shared" si="7"/>
        <v>361998.43166372034</v>
      </c>
    </row>
    <row r="54" spans="6:36" x14ac:dyDescent="0.2">
      <c r="AD54" s="16">
        <v>42064</v>
      </c>
      <c r="AF54" s="14">
        <f t="shared" si="15"/>
        <v>360307.75905510038</v>
      </c>
      <c r="AG54" s="4">
        <f t="shared" si="16"/>
        <v>3</v>
      </c>
      <c r="AH54" s="14">
        <f t="shared" si="17"/>
        <v>337469.38182034146</v>
      </c>
      <c r="AI54" s="1">
        <v>1.1000000000000001</v>
      </c>
      <c r="AJ54" s="14">
        <f t="shared" si="7"/>
        <v>371216.32000237564</v>
      </c>
    </row>
    <row r="55" spans="6:36" x14ac:dyDescent="0.2">
      <c r="AD55" s="16">
        <v>42095</v>
      </c>
      <c r="AF55" s="14">
        <f t="shared" si="15"/>
        <v>368000.32190102525</v>
      </c>
      <c r="AG55" s="4">
        <f t="shared" si="16"/>
        <v>4</v>
      </c>
      <c r="AH55" s="14">
        <f t="shared" si="17"/>
        <v>318166.93859246722</v>
      </c>
      <c r="AI55" s="1">
        <v>1.1000000000000001</v>
      </c>
      <c r="AJ55" s="14">
        <f t="shared" si="7"/>
        <v>349983.63245171396</v>
      </c>
    </row>
    <row r="56" spans="6:36" x14ac:dyDescent="0.2">
      <c r="AD56" s="16">
        <v>42125</v>
      </c>
      <c r="AF56" s="14">
        <f t="shared" si="15"/>
        <v>375444.73755837418</v>
      </c>
      <c r="AG56" s="4">
        <f t="shared" si="16"/>
        <v>5</v>
      </c>
      <c r="AH56" s="14">
        <f t="shared" si="17"/>
        <v>327090.76961386722</v>
      </c>
      <c r="AI56" s="1">
        <v>1.1000000000000001</v>
      </c>
      <c r="AJ56" s="14">
        <f t="shared" si="7"/>
        <v>359799.84657525399</v>
      </c>
    </row>
    <row r="57" spans="6:36" x14ac:dyDescent="0.2">
      <c r="AD57" s="16">
        <v>42156</v>
      </c>
      <c r="AF57" s="14">
        <f t="shared" si="15"/>
        <v>383137.30040429905</v>
      </c>
      <c r="AG57" s="4">
        <f t="shared" si="16"/>
        <v>6</v>
      </c>
      <c r="AH57" s="14">
        <f t="shared" si="17"/>
        <v>342556.43252481316</v>
      </c>
      <c r="AI57" s="1">
        <v>1.1000000000000001</v>
      </c>
      <c r="AJ57" s="14">
        <f t="shared" si="7"/>
        <v>376812.07577729452</v>
      </c>
    </row>
    <row r="58" spans="6:36" x14ac:dyDescent="0.2">
      <c r="AD58" s="16">
        <v>42186</v>
      </c>
      <c r="AF58" s="14">
        <f t="shared" si="15"/>
        <v>390581.71606164798</v>
      </c>
      <c r="AG58" s="4">
        <f t="shared" si="16"/>
        <v>7</v>
      </c>
      <c r="AH58" s="14">
        <f t="shared" si="17"/>
        <v>414401.35859488783</v>
      </c>
      <c r="AI58" s="1">
        <v>1.1000000000000001</v>
      </c>
      <c r="AJ58" s="14">
        <f t="shared" si="7"/>
        <v>455841.49445437663</v>
      </c>
    </row>
    <row r="59" spans="6:36" x14ac:dyDescent="0.2">
      <c r="AD59" s="16">
        <v>42217</v>
      </c>
      <c r="AF59" s="14">
        <f t="shared" si="15"/>
        <v>398274.27890757285</v>
      </c>
      <c r="AG59" s="4">
        <f t="shared" si="16"/>
        <v>8</v>
      </c>
      <c r="AH59" s="14">
        <f t="shared" si="17"/>
        <v>419141.61069971119</v>
      </c>
      <c r="AI59" s="1">
        <v>1.1000000000000001</v>
      </c>
      <c r="AJ59" s="14">
        <f t="shared" si="7"/>
        <v>461055.77176968235</v>
      </c>
    </row>
  </sheetData>
  <pageMargins left="0.7" right="0.7" top="0.75" bottom="0.75" header="0.3" footer="0.3"/>
  <pageSetup orientation="portrait" horizontalDpi="4294967295" verticalDpi="4294967295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2015-02-13T22:05:24Z</dcterms:modified>
</cp:coreProperties>
</file>